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17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93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DCLEE\03. PJT\03. Psi-1000\02. doc\"/>
    </mc:Choice>
  </mc:AlternateContent>
  <xr:revisionPtr revIDLastSave="0" documentId="8_{0A95599C-8800-4D99-911B-387BCA3789B0}" xr6:coauthVersionLast="47" xr6:coauthVersionMax="47" xr10:uidLastSave="{00000000-0000-0000-0000-000000000000}"/>
  <bookViews>
    <workbookView xWindow="29685" yWindow="645" windowWidth="23940" windowHeight="14730" tabRatio="850" firstSheet="12" activeTab="23" xr2:uid="{00000000-000D-0000-FFFF-FFFF00000000}"/>
  </bookViews>
  <sheets>
    <sheet name="98)Rev0.2보드시험현황" sheetId="36" r:id="rId1"/>
    <sheet name="99)Rev0.2 HW수정사항" sheetId="31" r:id="rId2"/>
    <sheet name="0) Psi-1000_spec" sheetId="9" r:id="rId3"/>
    <sheet name="1-1) block diagram" sheetId="48" r:id="rId4"/>
    <sheet name="1-2) SW작업방법" sheetId="25" r:id="rId5"/>
    <sheet name="1-3) IAP" sheetId="10" r:id="rId6"/>
    <sheet name="1-4) Parm" sheetId="28" r:id="rId7"/>
    <sheet name="1-5) 동아대 PID parm" sheetId="64" r:id="rId8"/>
    <sheet name="1-6) Auto-tune" sheetId="65" r:id="rId9"/>
    <sheet name="1-6) Fault debugging" sheetId="67" r:id="rId10"/>
    <sheet name="2-1) GPIO" sheetId="1" r:id="rId11"/>
    <sheet name="2-2) Timer" sheetId="11" r:id="rId12"/>
    <sheet name="2-3) LED" sheetId="66" r:id="rId13"/>
    <sheet name="3) SW scheduling" sheetId="37" r:id="rId14"/>
    <sheet name="4) Calibration" sheetId="29" r:id="rId15"/>
    <sheet name="5-1) SPI(ADC_DAC)" sheetId="34" r:id="rId16"/>
    <sheet name="5-2) gauge" sheetId="52" r:id="rId17"/>
    <sheet name="5-3) I2C_MCP3427" sheetId="5" r:id="rId18"/>
    <sheet name="5-4) DAC output" sheetId="49" r:id="rId19"/>
    <sheet name="6) UART" sheetId="53" r:id="rId20"/>
    <sheet name="7-1) RTD" sheetId="27" r:id="rId21"/>
    <sheet name="7-2) TC" sheetId="54" r:id="rId22"/>
    <sheet name="8) moving_avg" sheetId="51" r:id="rId23"/>
    <sheet name="9) Ethernet" sheetId="50" r:id="rId24"/>
    <sheet name="10-1) PID" sheetId="57" r:id="rId25"/>
    <sheet name="10-2) Heater_PID" sheetId="55" r:id="rId26"/>
    <sheet name="10-3) heater_test" sheetId="58" r:id="rId27"/>
    <sheet name="10-4) manual_test" sheetId="63" r:id="rId28"/>
    <sheet name="11) ALD_PID" sheetId="56" r:id="rId29"/>
    <sheet name="12) Isolation" sheetId="44" r:id="rId30"/>
    <sheet name="13) watchdog" sheetId="45" r:id="rId31"/>
    <sheet name="14) SSCG" sheetId="46" r:id="rId32"/>
  </sheets>
  <definedNames>
    <definedName name="ExternalData_1" localSheetId="27" hidden="1">'10-4) manual_test'!$A$1:$D$1887</definedName>
  </definedName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271" i="58" l="1"/>
  <c r="E271" i="58"/>
  <c r="E270" i="58"/>
  <c r="H271" i="58"/>
  <c r="G271" i="58"/>
  <c r="G270" i="58"/>
  <c r="D271" i="58"/>
  <c r="D270" i="58"/>
  <c r="D164" i="58"/>
  <c r="C164" i="58"/>
  <c r="P162" i="58" s="1"/>
  <c r="D161" i="58"/>
  <c r="C161" i="58"/>
  <c r="P159" i="58" s="1"/>
  <c r="D158" i="58"/>
  <c r="C158" i="58"/>
  <c r="D155" i="58"/>
  <c r="C155" i="58"/>
  <c r="D152" i="58"/>
  <c r="C152" i="58"/>
  <c r="D149" i="58"/>
  <c r="C149" i="58"/>
  <c r="P147" i="58" s="1"/>
  <c r="D146" i="58"/>
  <c r="C146" i="58"/>
  <c r="D143" i="58"/>
  <c r="C143" i="58"/>
  <c r="I141" i="58" s="1"/>
  <c r="G101" i="58"/>
  <c r="K101" i="58" s="1"/>
  <c r="G102" i="58"/>
  <c r="K102" i="58" s="1"/>
  <c r="G103" i="58"/>
  <c r="K103" i="58" s="1"/>
  <c r="G104" i="58"/>
  <c r="K104" i="58" s="1"/>
  <c r="G105" i="58"/>
  <c r="K105" i="58" s="1"/>
  <c r="G106" i="58"/>
  <c r="K106" i="58" s="1"/>
  <c r="G107" i="58"/>
  <c r="K107" i="58" s="1"/>
  <c r="G100" i="58"/>
  <c r="K100" i="58" s="1"/>
  <c r="H101" i="58"/>
  <c r="I101" i="58"/>
  <c r="H102" i="58"/>
  <c r="I102" i="58"/>
  <c r="H103" i="58"/>
  <c r="I103" i="58"/>
  <c r="H104" i="58"/>
  <c r="I104" i="58"/>
  <c r="H105" i="58"/>
  <c r="I105" i="58"/>
  <c r="H106" i="58"/>
  <c r="I106" i="58"/>
  <c r="H107" i="58"/>
  <c r="I107" i="58"/>
  <c r="I100" i="58"/>
  <c r="H100" i="58"/>
  <c r="I152" i="58" l="1"/>
  <c r="P155" i="58"/>
  <c r="F152" i="58"/>
  <c r="R152" i="58" s="1"/>
  <c r="I147" i="58"/>
  <c r="I159" i="58"/>
  <c r="Q145" i="58"/>
  <c r="Q157" i="58"/>
  <c r="I161" i="58"/>
  <c r="I156" i="58"/>
  <c r="P148" i="58"/>
  <c r="I144" i="58"/>
  <c r="Q148" i="58"/>
  <c r="P150" i="58"/>
  <c r="I149" i="58"/>
  <c r="J161" i="58"/>
  <c r="Q151" i="58"/>
  <c r="J149" i="58"/>
  <c r="I162" i="58"/>
  <c r="I150" i="58"/>
  <c r="I164" i="58"/>
  <c r="P160" i="58"/>
  <c r="P145" i="58"/>
  <c r="Q152" i="58"/>
  <c r="Q164" i="58"/>
  <c r="J152" i="58"/>
  <c r="P163" i="58"/>
  <c r="Q155" i="58"/>
  <c r="I157" i="58"/>
  <c r="Q160" i="58"/>
  <c r="I145" i="58"/>
  <c r="J157" i="58"/>
  <c r="J164" i="58"/>
  <c r="P146" i="58"/>
  <c r="P151" i="58"/>
  <c r="P158" i="58"/>
  <c r="Q163" i="58"/>
  <c r="P153" i="58"/>
  <c r="I148" i="58"/>
  <c r="I155" i="58"/>
  <c r="I160" i="58"/>
  <c r="Q146" i="58"/>
  <c r="P154" i="58"/>
  <c r="P156" i="58"/>
  <c r="Q158" i="58"/>
  <c r="P161" i="58"/>
  <c r="J154" i="58"/>
  <c r="J145" i="58"/>
  <c r="J148" i="58"/>
  <c r="I153" i="58"/>
  <c r="J155" i="58"/>
  <c r="J160" i="58"/>
  <c r="P149" i="58"/>
  <c r="Q154" i="58"/>
  <c r="Q161" i="58"/>
  <c r="I146" i="58"/>
  <c r="I151" i="58"/>
  <c r="I158" i="58"/>
  <c r="I163" i="58"/>
  <c r="P144" i="58"/>
  <c r="Q149" i="58"/>
  <c r="P152" i="58"/>
  <c r="P157" i="58"/>
  <c r="P164" i="58"/>
  <c r="J146" i="58"/>
  <c r="J151" i="58"/>
  <c r="I154" i="58"/>
  <c r="J158" i="58"/>
  <c r="J163" i="58"/>
  <c r="F164" i="58"/>
  <c r="F146" i="58"/>
  <c r="R146" i="58" s="1"/>
  <c r="J107" i="58"/>
  <c r="L107" i="58" s="1"/>
  <c r="B164" i="58" s="1"/>
  <c r="F155" i="58"/>
  <c r="R155" i="58" s="1"/>
  <c r="J103" i="58"/>
  <c r="L103" i="58" s="1"/>
  <c r="B152" i="58" s="1"/>
  <c r="F143" i="58"/>
  <c r="R143" i="58" s="1"/>
  <c r="E161" i="58"/>
  <c r="K161" i="58" s="1"/>
  <c r="E152" i="58"/>
  <c r="E164" i="58"/>
  <c r="E146" i="58"/>
  <c r="K146" i="58" s="1"/>
  <c r="F149" i="58"/>
  <c r="E149" i="58"/>
  <c r="K149" i="58" s="1"/>
  <c r="E155" i="58"/>
  <c r="K155" i="58" s="1"/>
  <c r="F158" i="58"/>
  <c r="R158" i="58" s="1"/>
  <c r="E158" i="58"/>
  <c r="F161" i="58"/>
  <c r="J100" i="58"/>
  <c r="L100" i="58" s="1"/>
  <c r="B143" i="58" s="1"/>
  <c r="J104" i="58"/>
  <c r="L104" i="58" s="1"/>
  <c r="B155" i="58" s="1"/>
  <c r="I142" i="58"/>
  <c r="P141" i="58"/>
  <c r="J105" i="58"/>
  <c r="L105" i="58" s="1"/>
  <c r="B158" i="58" s="1"/>
  <c r="J101" i="58"/>
  <c r="L101" i="58" s="1"/>
  <c r="B146" i="58" s="1"/>
  <c r="I143" i="58"/>
  <c r="P142" i="58"/>
  <c r="J142" i="58"/>
  <c r="P143" i="58"/>
  <c r="J143" i="58"/>
  <c r="Q142" i="58"/>
  <c r="E143" i="58"/>
  <c r="Q143" i="58"/>
  <c r="J106" i="58"/>
  <c r="L106" i="58" s="1"/>
  <c r="B161" i="58" s="1"/>
  <c r="H159" i="58" s="1"/>
  <c r="J102" i="58"/>
  <c r="L102" i="58" s="1"/>
  <c r="B149" i="58" s="1"/>
  <c r="M159" i="58" l="1"/>
  <c r="L159" i="58"/>
  <c r="H142" i="58"/>
  <c r="O162" i="58"/>
  <c r="O150" i="58"/>
  <c r="H147" i="58"/>
  <c r="H163" i="58"/>
  <c r="L163" i="58" s="1"/>
  <c r="H144" i="58"/>
  <c r="H153" i="58"/>
  <c r="O164" i="58"/>
  <c r="H151" i="58"/>
  <c r="N151" i="58" s="1"/>
  <c r="O156" i="58"/>
  <c r="O152" i="58"/>
  <c r="O149" i="58"/>
  <c r="H154" i="58"/>
  <c r="L154" i="58" s="1"/>
  <c r="O161" i="58"/>
  <c r="O151" i="58"/>
  <c r="T151" i="58" s="1"/>
  <c r="H162" i="58"/>
  <c r="K158" i="58"/>
  <c r="H157" i="58"/>
  <c r="H161" i="58"/>
  <c r="O159" i="58"/>
  <c r="O158" i="58"/>
  <c r="H156" i="58"/>
  <c r="H160" i="58"/>
  <c r="O146" i="58"/>
  <c r="O144" i="58"/>
  <c r="H146" i="58"/>
  <c r="R149" i="58"/>
  <c r="O148" i="58"/>
  <c r="O147" i="58"/>
  <c r="H145" i="58"/>
  <c r="H155" i="58"/>
  <c r="H149" i="58"/>
  <c r="O154" i="58"/>
  <c r="H150" i="58"/>
  <c r="O153" i="58"/>
  <c r="H164" i="58"/>
  <c r="K164" i="58"/>
  <c r="R164" i="58"/>
  <c r="O163" i="58"/>
  <c r="O155" i="58"/>
  <c r="H158" i="58"/>
  <c r="H148" i="58"/>
  <c r="M148" i="58" s="1"/>
  <c r="O145" i="58"/>
  <c r="O160" i="58"/>
  <c r="R161" i="58"/>
  <c r="K152" i="58"/>
  <c r="H152" i="58"/>
  <c r="O157" i="58"/>
  <c r="O143" i="58"/>
  <c r="O142" i="58"/>
  <c r="O141" i="58"/>
  <c r="H141" i="58"/>
  <c r="K143" i="58"/>
  <c r="H143" i="58"/>
  <c r="N163" i="58" l="1"/>
  <c r="N154" i="58"/>
  <c r="M163" i="58"/>
  <c r="M151" i="58"/>
  <c r="L151" i="58"/>
  <c r="M154" i="58"/>
  <c r="U151" i="58"/>
  <c r="S151" i="58"/>
  <c r="S157" i="58"/>
  <c r="T157" i="58"/>
  <c r="U157" i="58"/>
  <c r="U154" i="58"/>
  <c r="S154" i="58"/>
  <c r="T154" i="58"/>
  <c r="U163" i="58"/>
  <c r="T163" i="58"/>
  <c r="S163" i="58"/>
  <c r="N157" i="58"/>
  <c r="L157" i="58"/>
  <c r="M157" i="58"/>
  <c r="N145" i="58"/>
  <c r="M145" i="58"/>
  <c r="L145" i="58"/>
  <c r="N148" i="58"/>
  <c r="L148" i="58"/>
  <c r="U160" i="58"/>
  <c r="S160" i="58"/>
  <c r="T160" i="58"/>
  <c r="U148" i="58"/>
  <c r="S148" i="58"/>
  <c r="T148" i="58"/>
  <c r="N160" i="58"/>
  <c r="L160" i="58"/>
  <c r="M160" i="58"/>
  <c r="U145" i="58"/>
  <c r="S145" i="58"/>
  <c r="T145" i="58"/>
  <c r="U142" i="58"/>
  <c r="T142" i="58"/>
  <c r="S142" i="58"/>
  <c r="F26" i="11" l="1"/>
  <c r="E27" i="58"/>
  <c r="E28" i="58"/>
  <c r="E29" i="58"/>
  <c r="E30" i="58"/>
  <c r="E31" i="58"/>
  <c r="E32" i="58"/>
  <c r="D27" i="58"/>
  <c r="D28" i="58"/>
  <c r="D29" i="58"/>
  <c r="D31" i="58"/>
  <c r="D32" i="58"/>
  <c r="D30" i="58"/>
  <c r="P47" i="57" l="1"/>
  <c r="P48" i="57" s="1"/>
  <c r="P49" i="57" s="1"/>
  <c r="O47" i="57"/>
  <c r="O48" i="57" s="1"/>
  <c r="O49" i="57" s="1"/>
  <c r="N47" i="57"/>
  <c r="N48" i="57" s="1"/>
  <c r="N49" i="57" s="1"/>
  <c r="G47" i="57"/>
  <c r="G48" i="57" s="1"/>
  <c r="G49" i="57" s="1"/>
  <c r="F47" i="57"/>
  <c r="F48" i="57" s="1"/>
  <c r="F49" i="57" s="1"/>
  <c r="E47" i="57"/>
  <c r="E48" i="57" s="1"/>
  <c r="E49" i="57" s="1"/>
  <c r="Q108" i="54"/>
  <c r="R108" i="54" s="1"/>
  <c r="Q107" i="54"/>
  <c r="R107" i="54" s="1"/>
  <c r="Q106" i="54"/>
  <c r="R106" i="54" s="1"/>
  <c r="Q105" i="54"/>
  <c r="R105" i="54" s="1"/>
  <c r="Q104" i="54"/>
  <c r="R104" i="54" s="1"/>
  <c r="Q103" i="54"/>
  <c r="R103" i="54" s="1"/>
  <c r="Q102" i="54"/>
  <c r="R102" i="54" s="1"/>
  <c r="Q101" i="54"/>
  <c r="R101" i="54" s="1"/>
  <c r="Q100" i="54"/>
  <c r="R100" i="54" s="1"/>
  <c r="Q99" i="54"/>
  <c r="R99" i="54" s="1"/>
  <c r="Q98" i="54"/>
  <c r="R98" i="54" s="1"/>
  <c r="Q97" i="54"/>
  <c r="R97" i="54" s="1"/>
  <c r="Q96" i="54"/>
  <c r="R96" i="54" s="1"/>
  <c r="Q95" i="54"/>
  <c r="R95" i="54" s="1"/>
  <c r="P70" i="54"/>
  <c r="P68" i="54"/>
  <c r="P69" i="54"/>
  <c r="P71" i="54"/>
  <c r="P67" i="54"/>
  <c r="O51" i="54"/>
  <c r="P51" i="54"/>
  <c r="Q51" i="54" s="1"/>
  <c r="R51" i="54" s="1"/>
  <c r="P59" i="54"/>
  <c r="Q59" i="54" s="1"/>
  <c r="R59" i="54" s="1"/>
  <c r="O59" i="54"/>
  <c r="O58" i="54"/>
  <c r="P58" i="54"/>
  <c r="Q58" i="54" s="1"/>
  <c r="R58" i="54" s="1"/>
  <c r="P52" i="54"/>
  <c r="Q52" i="54" s="1"/>
  <c r="R52" i="54" s="1"/>
  <c r="P53" i="54"/>
  <c r="Q53" i="54" s="1"/>
  <c r="R53" i="54" s="1"/>
  <c r="P54" i="54"/>
  <c r="Q54" i="54" s="1"/>
  <c r="R54" i="54" s="1"/>
  <c r="P55" i="54"/>
  <c r="Q55" i="54" s="1"/>
  <c r="R55" i="54" s="1"/>
  <c r="P56" i="54"/>
  <c r="Q56" i="54" s="1"/>
  <c r="R56" i="54" s="1"/>
  <c r="P57" i="54"/>
  <c r="Q57" i="54" s="1"/>
  <c r="R57" i="54" s="1"/>
  <c r="P50" i="54"/>
  <c r="Q50" i="54" s="1"/>
  <c r="R50" i="54" s="1"/>
  <c r="O55" i="54"/>
  <c r="O56" i="54"/>
  <c r="O57" i="54"/>
  <c r="O54" i="54"/>
  <c r="O52" i="54"/>
  <c r="O53" i="54"/>
  <c r="O50" i="54"/>
  <c r="N142" i="58" l="1"/>
  <c r="M142" i="58"/>
  <c r="L142" i="58"/>
  <c r="R70" i="54"/>
  <c r="S60" i="54"/>
  <c r="D49" i="49"/>
  <c r="D50" i="49" s="1"/>
  <c r="E49" i="49"/>
  <c r="E50" i="49" s="1"/>
  <c r="F49" i="49"/>
  <c r="F50" i="49" s="1"/>
  <c r="G49" i="49"/>
  <c r="G50" i="49" s="1"/>
  <c r="C49" i="49"/>
  <c r="C50" i="49" s="1"/>
  <c r="K18" i="49"/>
  <c r="J18" i="49"/>
  <c r="D45" i="49"/>
  <c r="D46" i="49" s="1"/>
  <c r="E45" i="49"/>
  <c r="E46" i="49" s="1"/>
  <c r="F45" i="49"/>
  <c r="F46" i="49" s="1"/>
  <c r="G45" i="49"/>
  <c r="G46" i="49" s="1"/>
  <c r="C45" i="49"/>
  <c r="C46" i="49" s="1"/>
  <c r="K11" i="49"/>
  <c r="J11" i="49"/>
  <c r="R57" i="27" l="1"/>
  <c r="S57" i="27" s="1"/>
  <c r="R58" i="27"/>
  <c r="S58" i="27" s="1"/>
  <c r="R59" i="27"/>
  <c r="S59" i="27" s="1"/>
  <c r="R60" i="27"/>
  <c r="S60" i="27" s="1"/>
  <c r="R61" i="27"/>
  <c r="S61" i="27" s="1"/>
  <c r="R62" i="27"/>
  <c r="S62" i="27"/>
  <c r="R63" i="27"/>
  <c r="S63" i="27" s="1"/>
  <c r="R64" i="27"/>
  <c r="S64" i="27" s="1"/>
  <c r="R65" i="27"/>
  <c r="S65" i="27" s="1"/>
  <c r="R66" i="27"/>
  <c r="S66" i="27" s="1"/>
  <c r="R67" i="27"/>
  <c r="S67" i="27" s="1"/>
  <c r="R56" i="27"/>
  <c r="S56" i="27" s="1"/>
  <c r="R55" i="27"/>
  <c r="S55" i="27" s="1"/>
  <c r="R54" i="27"/>
  <c r="S54" i="27" s="1"/>
  <c r="AF49" i="27" l="1"/>
  <c r="AG49" i="27" s="1"/>
  <c r="AF48" i="27"/>
  <c r="AG48" i="27" s="1"/>
  <c r="AF47" i="27"/>
  <c r="AG47" i="27" s="1"/>
  <c r="AF46" i="27"/>
  <c r="AG46" i="27" s="1"/>
  <c r="AF45" i="27"/>
  <c r="AG45" i="27" s="1"/>
  <c r="AF44" i="27"/>
  <c r="AG44" i="27" s="1"/>
  <c r="AF43" i="27"/>
  <c r="AG43" i="27" s="1"/>
  <c r="AF42" i="27"/>
  <c r="AG42" i="27" s="1"/>
  <c r="AF41" i="27"/>
  <c r="AG41" i="27" s="1"/>
  <c r="AF40" i="27"/>
  <c r="AG40" i="27" s="1"/>
  <c r="AF39" i="27"/>
  <c r="AG39" i="27" s="1"/>
  <c r="AF38" i="27"/>
  <c r="AG38" i="27" s="1"/>
  <c r="Y49" i="27"/>
  <c r="Z49" i="27" s="1"/>
  <c r="Y48" i="27"/>
  <c r="Z48" i="27" s="1"/>
  <c r="Y47" i="27"/>
  <c r="Z47" i="27" s="1"/>
  <c r="Y46" i="27"/>
  <c r="Z46" i="27" s="1"/>
  <c r="Y45" i="27"/>
  <c r="Z45" i="27" s="1"/>
  <c r="Y44" i="27"/>
  <c r="Z44" i="27" s="1"/>
  <c r="Y43" i="27"/>
  <c r="Z43" i="27" s="1"/>
  <c r="Y42" i="27"/>
  <c r="Z42" i="27" s="1"/>
  <c r="Y41" i="27"/>
  <c r="Z41" i="27" s="1"/>
  <c r="Y40" i="27"/>
  <c r="Z40" i="27" s="1"/>
  <c r="Y39" i="27"/>
  <c r="Z39" i="27" s="1"/>
  <c r="Y38" i="27"/>
  <c r="Z38" i="27" s="1"/>
  <c r="R40" i="27"/>
  <c r="S40" i="27" s="1"/>
  <c r="R41" i="27"/>
  <c r="S41" i="27" s="1"/>
  <c r="R42" i="27"/>
  <c r="S42" i="27" s="1"/>
  <c r="R43" i="27"/>
  <c r="S43" i="27" s="1"/>
  <c r="R44" i="27"/>
  <c r="S44" i="27" s="1"/>
  <c r="R45" i="27"/>
  <c r="S45" i="27" s="1"/>
  <c r="R46" i="27"/>
  <c r="S46" i="27" s="1"/>
  <c r="R47" i="27"/>
  <c r="S47" i="27" s="1"/>
  <c r="R48" i="27"/>
  <c r="S48" i="27" s="1"/>
  <c r="R49" i="27"/>
  <c r="S49" i="27" s="1"/>
  <c r="R39" i="27"/>
  <c r="S39" i="27" s="1"/>
  <c r="R38" i="27"/>
  <c r="S38" i="27" s="1"/>
  <c r="F16" i="11" l="1"/>
  <c r="F17" i="11"/>
  <c r="F18" i="11"/>
  <c r="F19" i="11"/>
  <c r="F21" i="11"/>
  <c r="F22" i="11"/>
  <c r="F23" i="11"/>
  <c r="F24" i="11"/>
  <c r="F25" i="11"/>
  <c r="F27" i="11"/>
  <c r="F28" i="11"/>
  <c r="F29" i="11"/>
  <c r="F30" i="11"/>
  <c r="F20" i="11"/>
  <c r="R69" i="27" l="1"/>
  <c r="P85" i="27"/>
  <c r="N86" i="27"/>
  <c r="N83" i="27"/>
  <c r="N81" i="27"/>
  <c r="N80" i="27"/>
  <c r="N78" i="27"/>
  <c r="D81" i="27" l="1"/>
  <c r="D80" i="27"/>
  <c r="H69" i="27"/>
  <c r="D83" i="27"/>
  <c r="D86" i="27"/>
  <c r="D78" i="27"/>
  <c r="D69" i="27"/>
  <c r="O81" i="27" s="1"/>
  <c r="P81" i="27" s="1"/>
  <c r="Q81" i="27" s="1"/>
  <c r="E86" i="27" l="1"/>
  <c r="F86" i="27" s="1"/>
  <c r="E83" i="27"/>
  <c r="O78" i="27"/>
  <c r="P78" i="27" s="1"/>
  <c r="Q78" i="27" s="1"/>
  <c r="O86" i="27"/>
  <c r="P86" i="27" s="1"/>
  <c r="Q86" i="27" s="1"/>
  <c r="E80" i="27"/>
  <c r="F80" i="27" s="1"/>
  <c r="G80" i="27" s="1"/>
  <c r="O80" i="27"/>
  <c r="P80" i="27" s="1"/>
  <c r="Q80" i="27" s="1"/>
  <c r="O83" i="27"/>
  <c r="P83" i="27" s="1"/>
  <c r="Q83" i="27" s="1"/>
  <c r="E81" i="27"/>
  <c r="F81" i="27" s="1"/>
  <c r="G81" i="27" s="1"/>
  <c r="E78" i="27"/>
  <c r="F78" i="27" s="1"/>
  <c r="F83" i="27"/>
  <c r="G83" i="27" s="1"/>
  <c r="T86" i="27" l="1"/>
  <c r="U86" i="27" s="1"/>
  <c r="R86" i="27"/>
  <c r="T79" i="27"/>
  <c r="U79" i="27" s="1"/>
  <c r="T83" i="27"/>
  <c r="U83" i="27" s="1"/>
  <c r="T82" i="27"/>
  <c r="U82" i="27" s="1"/>
  <c r="T84" i="27"/>
  <c r="U84" i="27" s="1"/>
  <c r="T85" i="27"/>
  <c r="S83" i="27"/>
  <c r="R83" i="27"/>
  <c r="T78" i="27"/>
  <c r="U78" i="27" s="1"/>
  <c r="R78" i="27"/>
  <c r="S78" i="27"/>
  <c r="T80" i="27"/>
  <c r="U80" i="27" s="1"/>
  <c r="S86" i="27"/>
  <c r="T81" i="27"/>
  <c r="U81" i="27" s="1"/>
  <c r="H83" i="27"/>
  <c r="I83" i="27"/>
  <c r="G78" i="27"/>
  <c r="G86" i="27"/>
  <c r="U85" i="27" l="1"/>
  <c r="I86" i="27"/>
  <c r="H86" i="27"/>
  <c r="H78" i="27"/>
  <c r="I78" i="27"/>
  <c r="J85" i="27"/>
  <c r="K85" i="27" s="1"/>
  <c r="J78" i="27"/>
  <c r="K78" i="27" s="1"/>
  <c r="J81" i="27"/>
  <c r="K81" i="27" s="1"/>
  <c r="J80" i="27"/>
  <c r="K80" i="27" s="1"/>
  <c r="J79" i="27"/>
  <c r="K79" i="27" s="1"/>
  <c r="J83" i="27"/>
  <c r="K83" i="27" s="1"/>
  <c r="J82" i="27"/>
  <c r="K82" i="27" s="1"/>
  <c r="J86" i="27"/>
  <c r="K86" i="27" s="1"/>
  <c r="J84" i="27"/>
  <c r="K84" i="27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2E8463A-1266-4F76-AF02-BBCE71C030AE}" keepAlive="1" name="쿼리 - 01  manual_test" description="통합 문서의 '01  manual_test' 쿼리에 대한 연결입니다." type="5" refreshedVersion="0" background="1">
    <dbPr connection="Provider=Microsoft.Mashup.OleDb.1;Data Source=$Workbook$;Location=&quot;01  manual_test&quot;;Extended Properties=&quot;&quot;" command="SELECT * FROM [01  manual_test]"/>
  </connection>
  <connection id="2" xr16:uid="{7378ABF8-B27B-4A00-A3C3-7F770CBB2BA6}" keepAlive="1" name="쿼리 - 01  manual_test (2)" description="통합 문서의 '01  manual_test (2)' 쿼리에 대한 연결입니다." type="5" refreshedVersion="7" background="1" saveData="1">
    <dbPr connection="Provider=Microsoft.Mashup.OleDb.1;Data Source=$Workbook$;Location=&quot;01  manual_test (2)&quot;;Extended Properties=&quot;&quot;" command="SELECT * FROM [01  manual_test (2)]"/>
  </connection>
  <connection id="3" xr16:uid="{D483CF8B-BCCB-49C4-96AA-29794DA60671}" keepAlive="1" name="쿼리 - excel_test" description="통합 문서의 'excel_test' 쿼리에 대한 연결입니다." type="5" refreshedVersion="0" background="1">
    <dbPr connection="Provider=Microsoft.Mashup.OleDb.1;Data Source=$Workbook$;Location=excel_test;Extended Properties=&quot;&quot;" command="SELECT * FROM [excel_test]"/>
  </connection>
  <connection id="4" xr16:uid="{5A6ED454-5DAA-4BDE-82AF-85C1F1C9075D}" keepAlive="1" name="쿼리 - excel_test (2)" description="통합 문서의 'excel_test (2)' 쿼리에 대한 연결입니다." type="5" refreshedVersion="0" background="1">
    <dbPr connection="Provider=Microsoft.Mashup.OleDb.1;Data Source=$Workbook$;Location=&quot;excel_test (2)&quot;;Extended Properties=&quot;&quot;" command="SELECT * FROM [excel_test (2)]"/>
  </connection>
  <connection id="5" xr16:uid="{AE0E27EC-9EFE-4D21-8F42-EB68DFD1D593}" keepAlive="1" name="쿼리 - excel_test (3)" description="통합 문서의 'excel_test (3)' 쿼리에 대한 연결입니다." type="5" refreshedVersion="0" background="1">
    <dbPr connection="Provider=Microsoft.Mashup.OleDb.1;Data Source=$Workbook$;Location=&quot;excel_test (3)&quot;;Extended Properties=&quot;&quot;" command="SELECT * FROM [excel_test (3)]"/>
  </connection>
  <connection id="6" xr16:uid="{A524C98B-8407-461F-A2A5-B77F4F9E2067}" keepAlive="1" name="쿼리 - excel_test (4)" description="통합 문서의 'excel_test (4)' 쿼리에 대한 연결입니다." type="5" refreshedVersion="0" background="1">
    <dbPr connection="Provider=Microsoft.Mashup.OleDb.1;Data Source=$Workbook$;Location=&quot;excel_test (4)&quot;;Extended Properties=&quot;&quot;" command="SELECT * FROM [excel_test (4)]"/>
  </connection>
  <connection id="7" xr16:uid="{ED9F3CFD-002F-45CC-8085-DD38BF777984}" keepAlive="1" name="쿼리 - excel_test (5)" description="통합 문서의 'excel_test (5)' 쿼리에 대한 연결입니다." type="5" refreshedVersion="7" background="1" saveData="1">
    <dbPr connection="Provider=Microsoft.Mashup.OleDb.1;Data Source=$Workbook$;Location=&quot;excel_test (5)&quot;;Extended Properties=&quot;&quot;" command="SELECT * FROM [excel_test (5)]"/>
  </connection>
  <connection id="8" xr16:uid="{FDC4DAE2-5DA3-4646-988B-57024A7B9042}" keepAlive="1" name="쿼리 - putty - 복사본" description="통합 문서의 'putty - 복사본' 쿼리에 대한 연결입니다." type="5" refreshedVersion="0" background="1">
    <dbPr connection="Provider=Microsoft.Mashup.OleDb.1;Data Source=$Workbook$;Location=&quot;putty - 복사본&quot;;Extended Properties=&quot;&quot;" command="SELECT * FROM [putty - 복사본]"/>
  </connection>
  <connection id="9" xr16:uid="{255A4D86-04FC-4BF8-BBEA-09E718182468}" keepAlive="1" name="쿼리 - putty - 복사본 (2)" description="통합 문서의 'putty - 복사본 (2)' 쿼리에 대한 연결입니다." type="5" refreshedVersion="0" background="1">
    <dbPr connection="Provider=Microsoft.Mashup.OleDb.1;Data Source=$Workbook$;Location=&quot;putty - 복사본 (2)&quot;;Extended Properties=&quot;&quot;" command="SELECT * FROM [putty - 복사본 (2)]"/>
  </connection>
  <connection id="10" xr16:uid="{96E0334E-B319-4ECB-B615-57C3FFD21CA3}" keepAlive="1" name="쿼리 - 편집2" description="통합 문서의 '편집2' 쿼리에 대한 연결입니다." type="5" refreshedVersion="0" background="1">
    <dbPr connection="Provider=Microsoft.Mashup.OleDb.1;Data Source=$Workbook$;Location=편집2;Extended Properties=&quot;&quot;" command="SELECT * FROM [편집2]"/>
  </connection>
  <connection id="11" xr16:uid="{C7322192-4DB3-4371-98AA-8B1F5FB5E167}" keepAlive="1" name="쿼리 - 편집2 (2)" description="통합 문서의 '편집2 (2)' 쿼리에 대한 연결입니다." type="5" refreshedVersion="0" background="1">
    <dbPr connection="Provider=Microsoft.Mashup.OleDb.1;Data Source=$Workbook$;Location=&quot;편집2 (2)&quot;;Extended Properties=&quot;&quot;" command="SELECT * FROM [편집2 (2)]"/>
  </connection>
  <connection id="12" xr16:uid="{87EBAA81-48B6-4219-8E00-E3F9D192567E}" keepAlive="1" name="쿼리 - 편집3" description="통합 문서의 '편집3' 쿼리에 대한 연결입니다." type="5" refreshedVersion="0" background="1">
    <dbPr connection="Provider=Microsoft.Mashup.OleDb.1;Data Source=$Workbook$;Location=편집3;Extended Properties=&quot;&quot;" command="SELECT * FROM [편집3]"/>
  </connection>
</connections>
</file>

<file path=xl/sharedStrings.xml><?xml version="1.0" encoding="utf-8"?>
<sst xmlns="http://schemas.openxmlformats.org/spreadsheetml/2006/main" count="3908" uniqueCount="2712">
  <si>
    <t>GPIO_A</t>
    <phoneticPr fontId="1" type="noConversion"/>
  </si>
  <si>
    <t>Function</t>
    <phoneticPr fontId="1" type="noConversion"/>
  </si>
  <si>
    <t>GPIO_B</t>
    <phoneticPr fontId="1" type="noConversion"/>
  </si>
  <si>
    <t>GPIO_C</t>
    <phoneticPr fontId="1" type="noConversion"/>
  </si>
  <si>
    <t>GPIO_D</t>
    <phoneticPr fontId="1" type="noConversion"/>
  </si>
  <si>
    <t>GPIO_E</t>
    <phoneticPr fontId="1" type="noConversion"/>
  </si>
  <si>
    <t>GPIO_F</t>
    <phoneticPr fontId="1" type="noConversion"/>
  </si>
  <si>
    <t>GPIO_H</t>
    <phoneticPr fontId="1" type="noConversion"/>
  </si>
  <si>
    <t>GPIO_I</t>
    <phoneticPr fontId="1" type="noConversion"/>
  </si>
  <si>
    <t>---</t>
    <phoneticPr fontId="1" type="noConversion"/>
  </si>
  <si>
    <t>UART</t>
    <phoneticPr fontId="1" type="noConversion"/>
  </si>
  <si>
    <t>I2C</t>
    <phoneticPr fontId="1" type="noConversion"/>
  </si>
  <si>
    <t>GPIO_G</t>
    <phoneticPr fontId="1" type="noConversion"/>
  </si>
  <si>
    <t>OSC_IN</t>
    <phoneticPr fontId="1" type="noConversion"/>
  </si>
  <si>
    <t>OSC_OUT</t>
    <phoneticPr fontId="1" type="noConversion"/>
  </si>
  <si>
    <t>25MHz clock input</t>
    <phoneticPr fontId="1" type="noConversion"/>
  </si>
  <si>
    <t>Function
Block</t>
    <phoneticPr fontId="1" type="noConversion"/>
  </si>
  <si>
    <t>Signal
Name</t>
    <phoneticPr fontId="1" type="noConversion"/>
  </si>
  <si>
    <t>Direction</t>
    <phoneticPr fontId="1" type="noConversion"/>
  </si>
  <si>
    <t>IN</t>
    <phoneticPr fontId="1" type="noConversion"/>
  </si>
  <si>
    <t>OUT</t>
    <phoneticPr fontId="1" type="noConversion"/>
  </si>
  <si>
    <t>GPIO</t>
    <phoneticPr fontId="1" type="noConversion"/>
  </si>
  <si>
    <t>SDA</t>
    <phoneticPr fontId="1" type="noConversion"/>
  </si>
  <si>
    <t>SCL</t>
    <phoneticPr fontId="1" type="noConversion"/>
  </si>
  <si>
    <t>ADC</t>
    <phoneticPr fontId="1" type="noConversion"/>
  </si>
  <si>
    <t>DAC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</si>
  <si>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</si>
  <si>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</si>
  <si>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</si>
  <si>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E</t>
    <phoneticPr fontId="1" type="noConversion"/>
  </si>
  <si>
    <t>Remark</t>
    <phoneticPr fontId="1" type="noConversion"/>
  </si>
  <si>
    <t>A</t>
    <phoneticPr fontId="1" type="noConversion"/>
  </si>
  <si>
    <t>x</t>
    <phoneticPr fontId="1" type="noConversion"/>
  </si>
  <si>
    <t>-</t>
    <phoneticPr fontId="1" type="noConversion"/>
  </si>
  <si>
    <t>N</t>
    <phoneticPr fontId="1" type="noConversion"/>
  </si>
  <si>
    <t>V</t>
    <phoneticPr fontId="1" type="noConversion"/>
  </si>
  <si>
    <t>1. IAP (In-circuit Application Programming) 관련</t>
    <phoneticPr fontId="1" type="noConversion"/>
  </si>
  <si>
    <t>800_0000</t>
    <phoneticPr fontId="1" type="noConversion"/>
  </si>
  <si>
    <t>80F_FFFF</t>
    <phoneticPr fontId="1" type="noConversion"/>
  </si>
  <si>
    <t>16 K</t>
    <phoneticPr fontId="1" type="noConversion"/>
  </si>
  <si>
    <t>#1</t>
    <phoneticPr fontId="1" type="noConversion"/>
  </si>
  <si>
    <t>#2</t>
    <phoneticPr fontId="1" type="noConversion"/>
  </si>
  <si>
    <t>#3</t>
    <phoneticPr fontId="1" type="noConversion"/>
  </si>
  <si>
    <t>64 K</t>
    <phoneticPr fontId="1" type="noConversion"/>
  </si>
  <si>
    <t>128 K</t>
    <phoneticPr fontId="1" type="noConversion"/>
  </si>
  <si>
    <t>#2</t>
    <phoneticPr fontId="1" type="noConversion"/>
  </si>
  <si>
    <t>#3</t>
    <phoneticPr fontId="1" type="noConversion"/>
  </si>
  <si>
    <t>#4</t>
    <phoneticPr fontId="1" type="noConversion"/>
  </si>
  <si>
    <t>#5</t>
    <phoneticPr fontId="1" type="noConversion"/>
  </si>
  <si>
    <t>#6</t>
    <phoneticPr fontId="1" type="noConversion"/>
  </si>
  <si>
    <t>#7</t>
    <phoneticPr fontId="1" type="noConversion"/>
  </si>
  <si>
    <t>800_4000</t>
    <phoneticPr fontId="1" type="noConversion"/>
  </si>
  <si>
    <t>800_8000</t>
    <phoneticPr fontId="1" type="noConversion"/>
  </si>
  <si>
    <t>800_C000</t>
    <phoneticPr fontId="1" type="noConversion"/>
  </si>
  <si>
    <t>801_0000</t>
    <phoneticPr fontId="1" type="noConversion"/>
  </si>
  <si>
    <t>802_0000</t>
    <phoneticPr fontId="1" type="noConversion"/>
  </si>
  <si>
    <t>804_0000</t>
    <phoneticPr fontId="1" type="noConversion"/>
  </si>
  <si>
    <t>806_0000</t>
    <phoneticPr fontId="1" type="noConversion"/>
  </si>
  <si>
    <t>808_0000</t>
    <phoneticPr fontId="1" type="noConversion"/>
  </si>
  <si>
    <t>80A_0000</t>
    <phoneticPr fontId="1" type="noConversion"/>
  </si>
  <si>
    <t>80C_0000</t>
    <phoneticPr fontId="1" type="noConversion"/>
  </si>
  <si>
    <t>80E_0000</t>
    <phoneticPr fontId="1" type="noConversion"/>
  </si>
  <si>
    <t>IAP program start from 0x800_0000
and jump to user app SW at 0x801_0000</t>
    <phoneticPr fontId="1" type="noConversion"/>
  </si>
  <si>
    <t>Sector 0</t>
    <phoneticPr fontId="1" type="noConversion"/>
  </si>
  <si>
    <t>Sector 1</t>
    <phoneticPr fontId="1" type="noConversion"/>
  </si>
  <si>
    <t>Sector 11</t>
  </si>
  <si>
    <t>Sector 10</t>
  </si>
  <si>
    <t>Sector 9</t>
  </si>
  <si>
    <t>Sector 8</t>
  </si>
  <si>
    <t>Sector 7</t>
  </si>
  <si>
    <t>Sector 6</t>
  </si>
  <si>
    <t>Sector 5</t>
  </si>
  <si>
    <t>Sector 4</t>
  </si>
  <si>
    <t>Sector 3</t>
  </si>
  <si>
    <t>Sector 2</t>
  </si>
  <si>
    <t>Environment data</t>
    <phoneticPr fontId="1" type="noConversion"/>
  </si>
  <si>
    <t>F</t>
    <phoneticPr fontId="1" type="noConversion"/>
  </si>
  <si>
    <t>_</t>
    <phoneticPr fontId="1" type="noConversion"/>
  </si>
  <si>
    <t>.</t>
    <phoneticPr fontId="1" type="noConversion"/>
  </si>
  <si>
    <t>저장 횟수 : 126</t>
    <phoneticPr fontId="1" type="noConversion"/>
  </si>
  <si>
    <t>sector #3</t>
    <phoneticPr fontId="1" type="noConversion"/>
  </si>
  <si>
    <t>usage bit flag : 0(used), 1(not used)</t>
    <phoneticPr fontId="1" type="noConversion"/>
  </si>
  <si>
    <t>Timer 1</t>
    <phoneticPr fontId="1" type="noConversion"/>
  </si>
  <si>
    <t>Timer 2</t>
  </si>
  <si>
    <t>Timer 3</t>
  </si>
  <si>
    <t>Timer 4</t>
  </si>
  <si>
    <t>Timer 5</t>
  </si>
  <si>
    <t>Timer 6</t>
  </si>
  <si>
    <t>Timer 7</t>
  </si>
  <si>
    <t>Timer 8</t>
  </si>
  <si>
    <t>Timer 9</t>
  </si>
  <si>
    <t>Timer 10</t>
  </si>
  <si>
    <t>Timer 11</t>
  </si>
  <si>
    <t>Timer 12</t>
  </si>
  <si>
    <t>Timer 13</t>
  </si>
  <si>
    <t>Timer 14</t>
  </si>
  <si>
    <t>16-bit</t>
    <phoneticPr fontId="1" type="noConversion"/>
  </si>
  <si>
    <t>Type</t>
    <phoneticPr fontId="1" type="noConversion"/>
  </si>
  <si>
    <t>Advanced</t>
    <phoneticPr fontId="1" type="noConversion"/>
  </si>
  <si>
    <t>32-bit</t>
    <phoneticPr fontId="1" type="noConversion"/>
  </si>
  <si>
    <t>General</t>
    <phoneticPr fontId="1" type="noConversion"/>
  </si>
  <si>
    <t>Basic</t>
    <phoneticPr fontId="1" type="noConversion"/>
  </si>
  <si>
    <t>base_address = 0x0800_C000</t>
    <phoneticPr fontId="1" type="noConversion"/>
  </si>
  <si>
    <t>0..
7</t>
    <phoneticPr fontId="1" type="noConversion"/>
  </si>
  <si>
    <t>8..
15</t>
    <phoneticPr fontId="1" type="noConversion"/>
  </si>
  <si>
    <t>16..
23</t>
    <phoneticPr fontId="1" type="noConversion"/>
  </si>
  <si>
    <t>24..
31</t>
    <phoneticPr fontId="1" type="noConversion"/>
  </si>
  <si>
    <t>Read</t>
    <phoneticPr fontId="1" type="noConversion"/>
  </si>
  <si>
    <t>D8</t>
  </si>
  <si>
    <t>D7</t>
  </si>
  <si>
    <t>D6</t>
  </si>
  <si>
    <t>D5</t>
  </si>
  <si>
    <t>D4</t>
  </si>
  <si>
    <t>D3</t>
  </si>
  <si>
    <t>D2</t>
  </si>
  <si>
    <t>1. 개발 환경 set-up</t>
  </si>
  <si>
    <t>STM32F407IG</t>
    <phoneticPr fontId="1" type="noConversion"/>
  </si>
  <si>
    <t>DAC1</t>
    <phoneticPr fontId="1" type="noConversion"/>
  </si>
  <si>
    <t>AOUT</t>
    <phoneticPr fontId="1" type="noConversion"/>
  </si>
  <si>
    <t>ADC1</t>
    <phoneticPr fontId="1" type="noConversion"/>
  </si>
  <si>
    <t>AIN</t>
    <phoneticPr fontId="1" type="noConversion"/>
  </si>
  <si>
    <t>UART1</t>
    <phoneticPr fontId="1" type="noConversion"/>
  </si>
  <si>
    <t>JTAG</t>
    <phoneticPr fontId="1" type="noConversion"/>
  </si>
  <si>
    <t>SWDIO</t>
    <phoneticPr fontId="1" type="noConversion"/>
  </si>
  <si>
    <t>SWCLK</t>
    <phoneticPr fontId="1" type="noConversion"/>
  </si>
  <si>
    <t>JTDI</t>
    <phoneticPr fontId="1" type="noConversion"/>
  </si>
  <si>
    <t xml:space="preserve"> JTAG</t>
    <phoneticPr fontId="1" type="noConversion"/>
  </si>
  <si>
    <t>BOOT</t>
    <phoneticPr fontId="1" type="noConversion"/>
  </si>
  <si>
    <t>BOOT1</t>
    <phoneticPr fontId="1" type="noConversion"/>
  </si>
  <si>
    <t>SWO</t>
    <phoneticPr fontId="1" type="noConversion"/>
  </si>
  <si>
    <t>NJTRST</t>
    <phoneticPr fontId="1" type="noConversion"/>
  </si>
  <si>
    <t>UART3</t>
    <phoneticPr fontId="1" type="noConversion"/>
  </si>
  <si>
    <t>SDIO</t>
    <phoneticPr fontId="1" type="noConversion"/>
  </si>
  <si>
    <t>CLK</t>
    <phoneticPr fontId="1" type="noConversion"/>
  </si>
  <si>
    <t>SD_DET</t>
    <phoneticPr fontId="1" type="noConversion"/>
  </si>
  <si>
    <t>OSC32</t>
    <phoneticPr fontId="1" type="noConversion"/>
  </si>
  <si>
    <t>CMD</t>
    <phoneticPr fontId="1" type="noConversion"/>
  </si>
  <si>
    <t>UART6</t>
    <phoneticPr fontId="1" type="noConversion"/>
  </si>
  <si>
    <t>SPI2</t>
    <phoneticPr fontId="1" type="noConversion"/>
  </si>
  <si>
    <t>MISO</t>
    <phoneticPr fontId="1" type="noConversion"/>
  </si>
  <si>
    <t>MOSI</t>
    <phoneticPr fontId="1" type="noConversion"/>
  </si>
  <si>
    <t>SPI I/F, used for ...
1) 4ch ADC : UV_LED(2)
                  IR_LED(2)
2) Ext. DAC 2ch</t>
    <phoneticPr fontId="1" type="noConversion"/>
  </si>
  <si>
    <t>unused</t>
    <phoneticPr fontId="1" type="noConversion"/>
  </si>
  <si>
    <t>SPI</t>
    <phoneticPr fontId="1" type="noConversion"/>
  </si>
  <si>
    <t>Independent
watchdog</t>
    <phoneticPr fontId="1" type="noConversion"/>
  </si>
  <si>
    <t>Window
watchdog</t>
    <phoneticPr fontId="1" type="noConversion"/>
  </si>
  <si>
    <t>32 KHz
internal RC clk</t>
    <phoneticPr fontId="1" type="noConversion"/>
  </si>
  <si>
    <t>prescaler : 8-bit
12-bit down counter</t>
    <phoneticPr fontId="1" type="noConversion"/>
  </si>
  <si>
    <t>7-bit down 
counter</t>
    <phoneticPr fontId="1" type="noConversion"/>
  </si>
  <si>
    <t>from main clk</t>
    <phoneticPr fontId="1" type="noConversion"/>
  </si>
  <si>
    <t>Boot 1</t>
    <phoneticPr fontId="1" type="noConversion"/>
  </si>
  <si>
    <t>Boot 0</t>
    <phoneticPr fontId="1" type="noConversion"/>
  </si>
  <si>
    <t>Boot Operation</t>
    <phoneticPr fontId="1" type="noConversion"/>
  </si>
  <si>
    <t xml:space="preserve"> unused</t>
    <phoneticPr fontId="1" type="noConversion"/>
  </si>
  <si>
    <t xml:space="preserve"> Main Flash memory</t>
    <phoneticPr fontId="1" type="noConversion"/>
  </si>
  <si>
    <t xml:space="preserve"> System memory</t>
    <phoneticPr fontId="1" type="noConversion"/>
  </si>
  <si>
    <t xml:space="preserve"> Embedded SRAM</t>
    <phoneticPr fontId="1" type="noConversion"/>
  </si>
  <si>
    <t xml:space="preserve"> - 최초에 IAP 를 program 하기위해 한 번 사용함.
 - embedded bootloader 가 내장되어 Flash memory 를 
   reprogram 하는 용도로 사용됨.
 - UART1/UART3/USB 를 사용함</t>
    <phoneticPr fontId="1" type="noConversion"/>
  </si>
  <si>
    <t xml:space="preserve"> - IAP 설치되어 살아날때 약 2초간 S/W upgrade 경우인지
   판단하여 S/W upgrade 를 하거나 그냥 살아나거나를 판단.
 - IAP program 이 address 0x800_0000 ~ 0x800_FFFF  를
   사용하므로 Application program 은 address 
   0x801_0000 ~ 0x80F_FFFF  를 사용하여야 한다.</t>
    <phoneticPr fontId="1" type="noConversion"/>
  </si>
  <si>
    <t>Nu-2000 Main controller S/W</t>
    <phoneticPr fontId="1" type="noConversion"/>
  </si>
  <si>
    <t>Address</t>
    <phoneticPr fontId="1" type="noConversion"/>
  </si>
  <si>
    <t>Size</t>
    <phoneticPr fontId="1" type="noConversion"/>
  </si>
  <si>
    <t>Flash Sector</t>
    <phoneticPr fontId="1" type="noConversion"/>
  </si>
  <si>
    <t>User App program SW starts from here
address : 0x801_0000</t>
    <phoneticPr fontId="1" type="noConversion"/>
  </si>
  <si>
    <t xml:space="preserve">  1) STM32F407 Boot Configuration 관련</t>
    <phoneticPr fontId="1" type="noConversion"/>
  </si>
  <si>
    <t xml:space="preserve">     a) STM32F407 은 Boot pin 2ea 의 설정상태에 따라 Booting 동작을 선택할 수 있다.</t>
    <phoneticPr fontId="1" type="noConversion"/>
  </si>
  <si>
    <t xml:space="preserve">     b) 보드가 최초 조립된 이후 DIP switch 를 System memory boot 로 설정한후 System memory boot 기능을 이용하여 미리 작성해둔 IAP 이미지를 Main Flash memory 에 program 한다.</t>
    <phoneticPr fontId="1" type="noConversion"/>
  </si>
  <si>
    <t xml:space="preserve">     c) 이후 DIP switch 는 Main Flash memory boot 상태로 설정하며 DIP switch 설정을 다시 변경할 경우는 없다.</t>
    <phoneticPr fontId="1" type="noConversion"/>
  </si>
  <si>
    <t xml:space="preserve">     d) IAP 가 program 된 후에는 Application S/W upgrade 는 serial port #1 을 이용하여 수행한다.</t>
    <phoneticPr fontId="1" type="noConversion"/>
  </si>
  <si>
    <t xml:space="preserve">         - serial port 설정 : 115200 baud, 1 stop bit, no parity</t>
    <phoneticPr fontId="1" type="noConversion"/>
  </si>
  <si>
    <t xml:space="preserve">         - 필요한 application S/W format : binary</t>
    <phoneticPr fontId="1" type="noConversion"/>
  </si>
  <si>
    <t xml:space="preserve">         - IAP 를 이용한 upgrade mode 상태로 진입하는 방법 : 보드 reset 후 1.5초 이내에 시리얼 통신 프로그램에서 ESC 버튼을 3회 이상 입력</t>
    <phoneticPr fontId="1" type="noConversion"/>
  </si>
  <si>
    <t xml:space="preserve">         - 필요한 시리얼 통신 프로그램 : YMODEM 으로 파일 upload 가 가능해야 함. (ex. ExtraPutty 등)</t>
    <phoneticPr fontId="1" type="noConversion"/>
  </si>
  <si>
    <t xml:space="preserve">  2) IAP 제작</t>
    <phoneticPr fontId="1" type="noConversion"/>
  </si>
  <si>
    <t xml:space="preserve">        - new project 생성</t>
    <phoneticPr fontId="1" type="noConversion"/>
  </si>
  <si>
    <t xml:space="preserve">        - pin 설정 : external clock(bypass mode), USART1 pin 번호 설정, </t>
    <phoneticPr fontId="1" type="noConversion"/>
  </si>
  <si>
    <t xml:space="preserve">        - clock configuration(HSE, use PLL, 168MHz) 설정</t>
    <phoneticPr fontId="1" type="noConversion"/>
  </si>
  <si>
    <t xml:space="preserve">     a) Github 에 있는 STM32F4 의 IAP source 를 참조하여 제작함</t>
    <phoneticPr fontId="1" type="noConversion"/>
  </si>
  <si>
    <t xml:space="preserve">         - https://github.com/eziya/STM32F4_HAL_IAP_UART 에서 source downloiad 함</t>
    <phoneticPr fontId="1" type="noConversion"/>
  </si>
  <si>
    <t xml:space="preserve">     b) CubeIDE tool 에서 new project 생성함</t>
    <phoneticPr fontId="1" type="noConversion"/>
  </si>
  <si>
    <t xml:space="preserve">        - source generation 함</t>
    <phoneticPr fontId="1" type="noConversion"/>
  </si>
  <si>
    <t xml:space="preserve">         - source 수정 내용은 https://blog.naver.com/eziya76/221552811740 의 설명 참조 함</t>
    <phoneticPr fontId="1" type="noConversion"/>
  </si>
  <si>
    <t xml:space="preserve">     c) 생성한 new project 에 download 한 파일들 추가 및 변경 내용들 비교하여 반영 한다.</t>
    <phoneticPr fontId="1" type="noConversion"/>
  </si>
  <si>
    <t xml:space="preserve">       - 제일 중요한 내용 : STM32F407 의 MSP 는 0x20020000 이기 때문에, 원래 코드대로 0x2FFE0000 와 AND 연산하면 0x20020000 이 되기 때문에</t>
    <phoneticPr fontId="1" type="noConversion"/>
  </si>
  <si>
    <t xml:space="preserve">         정상적으로 Application 으로 Jump 를 하지 못하므로  0x2FFD0000 으로 변경한 부분</t>
    <phoneticPr fontId="1" type="noConversion"/>
  </si>
  <si>
    <t>2. IAP 를 통한 upgrade 를 위해 Application 에서 반드시 수정해야 하는 부분</t>
    <phoneticPr fontId="1" type="noConversion"/>
  </si>
  <si>
    <t xml:space="preserve">  1) system_stm32f4xx.c : 아래와 같이 변경할 것</t>
    <phoneticPr fontId="1" type="noConversion"/>
  </si>
  <si>
    <t xml:space="preserve">     - application 의 시작 번지를 0x0801_0000 으로 변경하는 내용</t>
    <phoneticPr fontId="1" type="noConversion"/>
  </si>
  <si>
    <t>3. Flash Memory Map</t>
    <phoneticPr fontId="1" type="noConversion"/>
  </si>
  <si>
    <t xml:space="preserve">    1) IAP : sector 0 에 위치하며 sector 4 ~ 11 이 user application SW 저장 됨</t>
    <phoneticPr fontId="1" type="noConversion"/>
  </si>
  <si>
    <t xml:space="preserve">               sector 1, 2, 3 은 environment config 저장을 위해 reserve 함, 일단 sector 3 을 config 저장 위치로 사용 함</t>
    <phoneticPr fontId="1" type="noConversion"/>
  </si>
  <si>
    <t xml:space="preserve">               Flash memory 의 특정 sector 를 환경 변수 저장 공간으로 사용함으로 보드상에 있는 EEPROM 은 사용하지 않음</t>
    <phoneticPr fontId="1" type="noConversion"/>
  </si>
  <si>
    <t>parm 0</t>
    <phoneticPr fontId="1" type="noConversion"/>
  </si>
  <si>
    <t>parm 1</t>
  </si>
  <si>
    <t>parm 2</t>
  </si>
  <si>
    <t>parm 3</t>
  </si>
  <si>
    <t>parm 4</t>
    <phoneticPr fontId="1" type="noConversion"/>
  </si>
  <si>
    <t>parm 5</t>
  </si>
  <si>
    <t>parm 6</t>
  </si>
  <si>
    <t>parm 7</t>
  </si>
  <si>
    <t>0x3FF0</t>
    <phoneticPr fontId="1" type="noConversion"/>
  </si>
  <si>
    <t>Env version</t>
    <phoneticPr fontId="1" type="noConversion"/>
  </si>
  <si>
    <t>parm  group 0</t>
    <phoneticPr fontId="1" type="noConversion"/>
  </si>
  <si>
    <t>parm  group 1</t>
    <phoneticPr fontId="1" type="noConversion"/>
  </si>
  <si>
    <t xml:space="preserve"> - 1 parm = 4 byte 로 구성</t>
    <phoneticPr fontId="1" type="noConversion"/>
  </si>
  <si>
    <t xml:space="preserve"> - 실제 valid 한 group 은 1개만 존재함</t>
    <phoneticPr fontId="1" type="noConversion"/>
  </si>
  <si>
    <t xml:space="preserve"> - 이러한 형태로 구성하는 이유는 Flash erase 횟수를 최소화하기 위함 (Flash erase 가능 횟수 : 10,000 회로 통상적인 Flash memory 의 erase 가능 횟수 100,000 회에 비해 작기 때문)</t>
    <phoneticPr fontId="1" type="noConversion"/>
  </si>
  <si>
    <t xml:space="preserve"> - 첫번째 group 은 env table 의 version 및 env_parm group 중 valid 한것이 어느것인지 판단하는 용도로 사용</t>
    <phoneticPr fontId="1" type="noConversion"/>
  </si>
  <si>
    <t xml:space="preserve"> - Flash memory 의 특성상 erase 시 모든 bit 가 1 이 되며 1 --&gt; 0  으로 write 는 항상 가능한 특성을 이용함</t>
    <phoneticPr fontId="1" type="noConversion"/>
  </si>
  <si>
    <t>1) STM32CubeIDE download 및 설치 한다</t>
    <phoneticPr fontId="1" type="noConversion"/>
  </si>
  <si>
    <t xml:space="preserve">  - STM32CubeIDE 프로그램은 STM32F407IG MCU 사용시 pin 설정, clock 설정, peripheral 설정 등을 수행한 후 기본 초기화 된 C source 를 generation 해주는 utility 이다.</t>
    <phoneticPr fontId="1" type="noConversion"/>
  </si>
  <si>
    <t xml:space="preserve">  - 또한 통합 개발 환경을 제공하여, compile, link 등을 수행하여 최종 image 까지 만들어 준다</t>
    <phoneticPr fontId="1" type="noConversion"/>
  </si>
  <si>
    <t xml:space="preserve">  - www.st.com 에서 STM32CubeIDE S/W download 후 압축 풀고 설치</t>
    <phoneticPr fontId="1" type="noConversion"/>
  </si>
  <si>
    <t>2) STM32CubeProgrammer download 및 설치 한다</t>
    <phoneticPr fontId="1" type="noConversion"/>
  </si>
  <si>
    <t>2. 개발 source 관리</t>
    <phoneticPr fontId="1" type="noConversion"/>
  </si>
  <si>
    <t>1) 개발 source 는 svn 에 저장하고 version 관리 한다</t>
    <phoneticPr fontId="1" type="noConversion"/>
  </si>
  <si>
    <t>2) IAP source 저장 위치</t>
    <phoneticPr fontId="1" type="noConversion"/>
  </si>
  <si>
    <t xml:space="preserve">    https://yjyoo/svn/iap_fw/trunk</t>
    <phoneticPr fontId="1" type="noConversion"/>
  </si>
  <si>
    <t xml:space="preserve">  1) Required Functions</t>
    <phoneticPr fontId="1" type="noConversion"/>
  </si>
  <si>
    <t>No.</t>
    <phoneticPr fontId="1" type="noConversion"/>
  </si>
  <si>
    <t>Description</t>
    <phoneticPr fontId="1" type="noConversion"/>
  </si>
  <si>
    <t>측정 data 저장</t>
    <phoneticPr fontId="1" type="noConversion"/>
  </si>
  <si>
    <t>Error 판단 기능</t>
    <phoneticPr fontId="1" type="noConversion"/>
  </si>
  <si>
    <t>Name</t>
    <phoneticPr fontId="1" type="noConversion"/>
  </si>
  <si>
    <t xml:space="preserve"> - Flash sector 3 은 512 byte 씩 32 개의 env_parm group 으로 구성 된다.</t>
    <phoneticPr fontId="1" type="noConversion"/>
  </si>
  <si>
    <t xml:space="preserve">    즉, 1회 erase 후 31 번을 write 할 수 있음으로 마치 310,000 회를 write 하는 효과를 볼 수 있음</t>
    <phoneticPr fontId="1" type="noConversion"/>
  </si>
  <si>
    <t xml:space="preserve"> - 1 group = 128 개의 parm 으로 구성</t>
    <phoneticPr fontId="1" type="noConversion"/>
  </si>
  <si>
    <t xml:space="preserve"> - env parm group 30 까지 쓴 다음에 Flash sector erase 수행하고 다시 env group 0 번 부터 write 함</t>
    <phoneticPr fontId="1" type="noConversion"/>
  </si>
  <si>
    <t>. . .</t>
    <phoneticPr fontId="1" type="noConversion"/>
  </si>
  <si>
    <t>0x0000</t>
    <phoneticPr fontId="1" type="noConversion"/>
  </si>
  <si>
    <t>0x0010</t>
    <phoneticPr fontId="1" type="noConversion"/>
  </si>
  <si>
    <t>0x0020</t>
    <phoneticPr fontId="1" type="noConversion"/>
  </si>
  <si>
    <t>0x01F0</t>
    <phoneticPr fontId="1" type="noConversion"/>
  </si>
  <si>
    <t>0x0200</t>
    <phoneticPr fontId="1" type="noConversion"/>
  </si>
  <si>
    <t>0x0210</t>
    <phoneticPr fontId="1" type="noConversion"/>
  </si>
  <si>
    <t>0x03F0</t>
    <phoneticPr fontId="1" type="noConversion"/>
  </si>
  <si>
    <t>parm 127</t>
    <phoneticPr fontId="1" type="noConversion"/>
  </si>
  <si>
    <t>parm 126</t>
    <phoneticPr fontId="1" type="noConversion"/>
  </si>
  <si>
    <t>parm 125</t>
    <phoneticPr fontId="1" type="noConversion"/>
  </si>
  <si>
    <t>parm 124</t>
    <phoneticPr fontId="1" type="noConversion"/>
  </si>
  <si>
    <t>0x0400</t>
    <phoneticPr fontId="1" type="noConversion"/>
  </si>
  <si>
    <t>0x05F0</t>
    <phoneticPr fontId="1" type="noConversion"/>
  </si>
  <si>
    <t>0x0600</t>
    <phoneticPr fontId="1" type="noConversion"/>
  </si>
  <si>
    <t>0x07F0</t>
    <phoneticPr fontId="1" type="noConversion"/>
  </si>
  <si>
    <t>parm  group 2</t>
    <phoneticPr fontId="1" type="noConversion"/>
  </si>
  <si>
    <t>parm  group 30</t>
    <phoneticPr fontId="1" type="noConversion"/>
  </si>
  <si>
    <t>기능</t>
    <phoneticPr fontId="1" type="noConversion"/>
  </si>
  <si>
    <t>1. RTD(PT100) temperature sensor</t>
    <phoneticPr fontId="1" type="noConversion"/>
  </si>
  <si>
    <t>2. Wheatstone bridge 로 회로 구성</t>
    <phoneticPr fontId="1" type="noConversion"/>
  </si>
  <si>
    <t>상세 회로 구성 및 gain 설정, resolution 등은 아래 그림 참조</t>
    <phoneticPr fontId="1" type="noConversion"/>
  </si>
  <si>
    <r>
      <t xml:space="preserve">예상 온도 resolution = 0.03 </t>
    </r>
    <r>
      <rPr>
        <sz val="10"/>
        <color theme="1"/>
        <rFont val="맑은 고딕"/>
        <family val="3"/>
        <charset val="129"/>
      </rPr>
      <t>°C</t>
    </r>
    <phoneticPr fontId="1" type="noConversion"/>
  </si>
  <si>
    <r>
      <t xml:space="preserve">예상 온도 resolution = 0.1 </t>
    </r>
    <r>
      <rPr>
        <sz val="10"/>
        <color theme="1"/>
        <rFont val="맑은 고딕"/>
        <family val="3"/>
        <charset val="129"/>
      </rPr>
      <t>°C</t>
    </r>
    <phoneticPr fontId="1" type="noConversion"/>
  </si>
  <si>
    <t xml:space="preserve"> - 조립 부품 오차에 의한 영향이 발생할 수 밖에 없으므로 조립된 보드별로 별도의 calibration 이 필요 함</t>
    <phoneticPr fontId="1" type="noConversion"/>
  </si>
  <si>
    <t xml:space="preserve"> - calibration 을 위해 RTD 온도 0°C, 100°C, 200°C 에 해당하는 저항값을 정밀하고 맞춘 calibration jig 가 필요 함</t>
    <phoneticPr fontId="1" type="noConversion"/>
  </si>
  <si>
    <r>
      <t xml:space="preserve">    2) 100°C RTD resistance : 138.51 </t>
    </r>
    <r>
      <rPr>
        <sz val="10"/>
        <color theme="1"/>
        <rFont val="Calibri"/>
        <family val="3"/>
        <charset val="161"/>
      </rPr>
      <t>Ω</t>
    </r>
    <phoneticPr fontId="1" type="noConversion"/>
  </si>
  <si>
    <r>
      <t xml:space="preserve">    3) 200°C RTD resistance : 175.86 </t>
    </r>
    <r>
      <rPr>
        <sz val="10"/>
        <color theme="1"/>
        <rFont val="Calibri"/>
        <family val="3"/>
        <charset val="161"/>
      </rPr>
      <t>Ω</t>
    </r>
    <phoneticPr fontId="1" type="noConversion"/>
  </si>
  <si>
    <r>
      <t xml:space="preserve">    1)    0°C RTD resistance : 100.00 </t>
    </r>
    <r>
      <rPr>
        <sz val="10"/>
        <color theme="1"/>
        <rFont val="Calibri"/>
        <family val="3"/>
        <charset val="161"/>
      </rPr>
      <t>Ω</t>
    </r>
    <phoneticPr fontId="1" type="noConversion"/>
  </si>
  <si>
    <t>RTD temperature sensor</t>
    <phoneticPr fontId="1" type="noConversion"/>
  </si>
  <si>
    <t xml:space="preserve"> - calibration 한 값을 저장할 수 있어야 함</t>
    <phoneticPr fontId="1" type="noConversion"/>
  </si>
  <si>
    <t>대분류</t>
    <phoneticPr fontId="1" type="noConversion"/>
  </si>
  <si>
    <t>중분류</t>
    <phoneticPr fontId="1" type="noConversion"/>
  </si>
  <si>
    <t>소분류</t>
    <phoneticPr fontId="1" type="noConversion"/>
  </si>
  <si>
    <t>비고</t>
    <phoneticPr fontId="1" type="noConversion"/>
  </si>
  <si>
    <t>기능/HW</t>
    <phoneticPr fontId="1" type="noConversion"/>
  </si>
  <si>
    <t xml:space="preserve"> - 회로 부품 오차 보상을 위한 calibration 기능</t>
    <phoneticPr fontId="1" type="noConversion"/>
  </si>
  <si>
    <t>Alarm 기능</t>
    <phoneticPr fontId="1" type="noConversion"/>
  </si>
  <si>
    <t>Data 저장 기능</t>
    <phoneticPr fontId="1" type="noConversion"/>
  </si>
  <si>
    <t>Analog 출력 기능</t>
    <phoneticPr fontId="1" type="noConversion"/>
  </si>
  <si>
    <t>Analog 입력 기능</t>
    <phoneticPr fontId="1" type="noConversion"/>
  </si>
  <si>
    <t>통신 기능</t>
    <phoneticPr fontId="1" type="noConversion"/>
  </si>
  <si>
    <t xml:space="preserve">RS-232C #1 기능 </t>
    <phoneticPr fontId="1" type="noConversion"/>
  </si>
  <si>
    <t xml:space="preserve"> - F/W upgrade</t>
    <phoneticPr fontId="1" type="noConversion"/>
  </si>
  <si>
    <t xml:space="preserve">RS-232C #2 기능 </t>
    <phoneticPr fontId="1" type="noConversion"/>
  </si>
  <si>
    <t>9600 baud, 8 data bit, no parity, 1 stop bit</t>
    <phoneticPr fontId="1" type="noConversion"/>
  </si>
  <si>
    <t xml:space="preserve">RS-232C #3 기능 </t>
    <phoneticPr fontId="1" type="noConversion"/>
  </si>
  <si>
    <t>RS-485 #1 기능</t>
    <phoneticPr fontId="1" type="noConversion"/>
  </si>
  <si>
    <t>RTC 기능</t>
    <phoneticPr fontId="1" type="noConversion"/>
  </si>
  <si>
    <t>RTC setup 기능</t>
    <phoneticPr fontId="1" type="noConversion"/>
  </si>
  <si>
    <t>RTC batterty 전압 check</t>
    <phoneticPr fontId="1" type="noConversion"/>
  </si>
  <si>
    <t xml:space="preserve"> - RTC battery 전압 monitoring 및 low voltage warning</t>
    <phoneticPr fontId="1" type="noConversion"/>
  </si>
  <si>
    <t>Parallel Input</t>
    <phoneticPr fontId="1" type="noConversion"/>
  </si>
  <si>
    <t>Parallel Output</t>
    <phoneticPr fontId="1" type="noConversion"/>
  </si>
  <si>
    <t xml:space="preserve"> 기준 저항 jig 필요함</t>
    <phoneticPr fontId="1" type="noConversion"/>
  </si>
  <si>
    <t xml:space="preserve"> - 일반/raw data 분리 표시 기능</t>
    <phoneticPr fontId="1" type="noConversion"/>
  </si>
  <si>
    <t>Priority</t>
    <phoneticPr fontId="1" type="noConversion"/>
  </si>
  <si>
    <t>micro SD card I/F</t>
    <phoneticPr fontId="1" type="noConversion"/>
  </si>
  <si>
    <t xml:space="preserve"> - micro SD card interface</t>
    <phoneticPr fontId="1" type="noConversion"/>
  </si>
  <si>
    <t/>
  </si>
  <si>
    <t xml:space="preserve"> Boot1 : always 0</t>
    <phoneticPr fontId="1" type="noConversion"/>
  </si>
  <si>
    <t xml:space="preserve"> unused (internal pull-up)</t>
    <phoneticPr fontId="1" type="noConversion"/>
  </si>
  <si>
    <t>SD_D0</t>
    <phoneticPr fontId="1" type="noConversion"/>
  </si>
  <si>
    <t>SD_D1</t>
    <phoneticPr fontId="1" type="noConversion"/>
  </si>
  <si>
    <t>SD_D2</t>
    <phoneticPr fontId="1" type="noConversion"/>
  </si>
  <si>
    <t>SD_D3</t>
    <phoneticPr fontId="1" type="noConversion"/>
  </si>
  <si>
    <t>SD_CLK</t>
    <phoneticPr fontId="1" type="noConversion"/>
  </si>
  <si>
    <t>IN/OUT</t>
    <phoneticPr fontId="1" type="noConversion"/>
  </si>
  <si>
    <t xml:space="preserve"> micro SD card interface</t>
  </si>
  <si>
    <t xml:space="preserve"> SD card detect
 - avoid chattering min. 400 msec
 - 0 : SD card extracted,  1 : SD card inserted
 - internal pull-up required</t>
    <phoneticPr fontId="1" type="noConversion"/>
  </si>
  <si>
    <t xml:space="preserve"> external 32.768KHz clock for RTC</t>
    <phoneticPr fontId="1" type="noConversion"/>
  </si>
  <si>
    <t>unused (TP78)</t>
    <phoneticPr fontId="1" type="noConversion"/>
  </si>
  <si>
    <t xml:space="preserve"> - 실제 측정은 최소 500msec 이내에 이루어져야 함.
 - 최소 4회 이상의 평균값을 매 2초마다 저장
 - raw data 저장 (to micro SD card) @ 2 sec</t>
    <phoneticPr fontId="1" type="noConversion"/>
  </si>
  <si>
    <t>3. Source 개발 순서</t>
    <phoneticPr fontId="1" type="noConversion"/>
  </si>
  <si>
    <t>Group</t>
    <phoneticPr fontId="1" type="noConversion"/>
  </si>
  <si>
    <t>mV</t>
    <phoneticPr fontId="1" type="noConversion"/>
  </si>
  <si>
    <t>100°C</t>
    <phoneticPr fontId="1" type="noConversion"/>
  </si>
  <si>
    <t>200°C</t>
    <phoneticPr fontId="1" type="noConversion"/>
  </si>
  <si>
    <t xml:space="preserve">   0°C</t>
    <phoneticPr fontId="1" type="noConversion"/>
  </si>
  <si>
    <t>Va</t>
    <phoneticPr fontId="1" type="noConversion"/>
  </si>
  <si>
    <r>
      <rPr>
        <b/>
        <sz val="10"/>
        <color theme="1"/>
        <rFont val="맑은 고딕"/>
        <family val="3"/>
        <charset val="129"/>
        <scheme val="minor"/>
      </rPr>
      <t>Vb</t>
    </r>
    <r>
      <rPr>
        <sz val="10"/>
        <color theme="1"/>
        <rFont val="맑은 고딕"/>
        <family val="3"/>
        <charset val="129"/>
        <scheme val="minor"/>
      </rPr>
      <t xml:space="preserve"> = 3.3K x (91/(3.3K+91))</t>
    </r>
    <phoneticPr fontId="1" type="noConversion"/>
  </si>
  <si>
    <r>
      <rPr>
        <b/>
        <sz val="10"/>
        <color theme="1"/>
        <rFont val="맑은 고딕"/>
        <family val="3"/>
        <charset val="129"/>
        <scheme val="minor"/>
      </rPr>
      <t>Va</t>
    </r>
    <r>
      <rPr>
        <sz val="10"/>
        <color theme="1"/>
        <rFont val="맑은 고딕"/>
        <family val="3"/>
        <charset val="129"/>
        <scheme val="minor"/>
      </rPr>
      <t xml:space="preserve"> = 3.3K x (Rx/(3.3K+Rx))</t>
    </r>
    <phoneticPr fontId="1" type="noConversion"/>
  </si>
  <si>
    <t>Rrtd</t>
    <phoneticPr fontId="1" type="noConversion"/>
  </si>
  <si>
    <t>16-bit ADC bit resolution =</t>
    <phoneticPr fontId="1" type="noConversion"/>
  </si>
  <si>
    <t>ADC value</t>
    <phoneticPr fontId="1" type="noConversion"/>
  </si>
  <si>
    <t>Rx</t>
    <phoneticPr fontId="1" type="noConversion"/>
  </si>
  <si>
    <t xml:space="preserve">     - 전체 계산의 흐름은 아래의 계산 공식을 이용한다.</t>
    <phoneticPr fontId="1" type="noConversion"/>
  </si>
  <si>
    <t>Temp.</t>
    <phoneticPr fontId="1" type="noConversion"/>
  </si>
  <si>
    <t>search temp integer value, N = pt100_table[N] &lt;= Rx &lt; pt100_table[N+1]</t>
    <phoneticPr fontId="1" type="noConversion"/>
  </si>
  <si>
    <t>calculate decimal value = (Rx - pt100_table[N]) / (pt100_table[N+1] - pt100_table[N])</t>
    <phoneticPr fontId="1" type="noConversion"/>
  </si>
  <si>
    <t xml:space="preserve">   10°C</t>
    <phoneticPr fontId="1" type="noConversion"/>
  </si>
  <si>
    <t xml:space="preserve">   20°C</t>
    <phoneticPr fontId="1" type="noConversion"/>
  </si>
  <si>
    <t>3. Error cases</t>
    <phoneticPr fontId="1" type="noConversion"/>
  </si>
  <si>
    <t>4. Calibration</t>
    <phoneticPr fontId="1" type="noConversion"/>
  </si>
  <si>
    <t>5. Calibration &amp; temperature calculation method</t>
    <phoneticPr fontId="1" type="noConversion"/>
  </si>
  <si>
    <t>6. PT 100 온도별 저항값 table</t>
    <phoneticPr fontId="1" type="noConversion"/>
  </si>
  <si>
    <t>(mV)</t>
    <phoneticPr fontId="1" type="noConversion"/>
  </si>
  <si>
    <t>(ohm)</t>
    <phoneticPr fontId="1" type="noConversion"/>
  </si>
  <si>
    <t>(°C)</t>
  </si>
  <si>
    <t>(Va-Vb)</t>
    <phoneticPr fontId="1" type="noConversion"/>
  </si>
  <si>
    <t>(Va-Vb) x 8</t>
    <phoneticPr fontId="1" type="noConversion"/>
  </si>
  <si>
    <t>(default)</t>
    <phoneticPr fontId="1" type="noConversion"/>
  </si>
  <si>
    <r>
      <t>ADC setting range (</t>
    </r>
    <r>
      <rPr>
        <b/>
        <sz val="10"/>
        <color theme="1"/>
        <rFont val="맑은 고딕"/>
        <family val="3"/>
        <charset val="129"/>
      </rPr>
      <t>±</t>
    </r>
    <r>
      <rPr>
        <b/>
        <sz val="10"/>
        <color theme="1"/>
        <rFont val="맑은 고딕"/>
        <family val="3"/>
        <charset val="129"/>
        <scheme val="minor"/>
      </rPr>
      <t>10%)</t>
    </r>
    <phoneticPr fontId="1" type="noConversion"/>
  </si>
  <si>
    <t xml:space="preserve">     a) 기준 저항을 이용하여 reference ADC value 를 저장한다. (0°C, 100°C, 200°C)</t>
    <phoneticPr fontId="1" type="noConversion"/>
  </si>
  <si>
    <t xml:space="preserve">     c) 주어진 ADC value 에 대해 아래 계산 공식을 이용하여 Rx 값을 계산 한다.</t>
    <phoneticPr fontId="1" type="noConversion"/>
  </si>
  <si>
    <t xml:space="preserve">     e) 소수점 단위는 table 상의 1°C 차이값에서 근사치로 계산한다.</t>
    <phoneticPr fontId="1" type="noConversion"/>
  </si>
  <si>
    <t xml:space="preserve">     d) 계산된 Rx 값에서 아래 PT100 온도별 저항값 table 을 이용하여 가장 근접한 온도를 찾는다.</t>
    <phoneticPr fontId="1" type="noConversion"/>
  </si>
  <si>
    <t xml:space="preserve">     - 16-bit ADC 사용시 resolution 은 약 0.03°C 임</t>
    <phoneticPr fontId="1" type="noConversion"/>
  </si>
  <si>
    <r>
      <rPr>
        <b/>
        <sz val="10"/>
        <rFont val="맑은 고딕"/>
        <family val="3"/>
        <charset val="129"/>
        <scheme val="minor"/>
      </rPr>
      <t xml:space="preserve">  1) Case 1 :</t>
    </r>
    <r>
      <rPr>
        <sz val="10"/>
        <rFont val="맑은 고딕"/>
        <family val="3"/>
        <charset val="129"/>
        <scheme val="minor"/>
      </rPr>
      <t xml:space="preserve"> 16-bit ADC, pt100 저항값 계산 방법</t>
    </r>
    <phoneticPr fontId="1" type="noConversion"/>
  </si>
  <si>
    <r>
      <t xml:space="preserve">     b) reference ADC value 가 </t>
    </r>
    <r>
      <rPr>
        <sz val="10"/>
        <color rgb="FFFF0000"/>
        <rFont val="맑은 고딕"/>
        <family val="3"/>
        <charset val="129"/>
      </rPr>
      <t>±10% 범위(아래표에 기입됨) 를 벗어나면 main board 조립불량이 의심됨</t>
    </r>
    <phoneticPr fontId="1" type="noConversion"/>
  </si>
  <si>
    <t>16-bit ADC</t>
    <phoneticPr fontId="1" type="noConversion"/>
  </si>
  <si>
    <t>12-bit ADC</t>
    <phoneticPr fontId="1" type="noConversion"/>
  </si>
  <si>
    <t>(Va-Vb) x 25.5</t>
    <phoneticPr fontId="1" type="noConversion"/>
  </si>
  <si>
    <t>12-bit ADC bit resolution =</t>
    <phoneticPr fontId="1" type="noConversion"/>
  </si>
  <si>
    <t xml:space="preserve"> 0 +1 bit</t>
    <phoneticPr fontId="1" type="noConversion"/>
  </si>
  <si>
    <t xml:space="preserve"> 100 +1 bit</t>
    <phoneticPr fontId="1" type="noConversion"/>
  </si>
  <si>
    <t xml:space="preserve">    - 이 parameter 들은 Flash memory 의 environment 영역에 저장 됨</t>
    <phoneticPr fontId="1" type="noConversion"/>
  </si>
  <si>
    <t xml:space="preserve">    - board booting 시 여기에서 저장된 parameter 들을 읽어서 사용해야 함</t>
    <phoneticPr fontId="1" type="noConversion"/>
  </si>
  <si>
    <t>default : 269      (range : 242..295)</t>
    <phoneticPr fontId="1" type="noConversion"/>
  </si>
  <si>
    <t>default : 2481     (range : 2232..2729)</t>
    <phoneticPr fontId="1" type="noConversion"/>
  </si>
  <si>
    <t>default : 1404     (range : 1263..1544)</t>
    <phoneticPr fontId="1" type="noConversion"/>
  </si>
  <si>
    <t>RTD(PT100) sensor
calibration data</t>
    <phoneticPr fontId="1" type="noConversion"/>
  </si>
  <si>
    <t>HW test</t>
    <phoneticPr fontId="1" type="noConversion"/>
  </si>
  <si>
    <t>GPIO read 기능</t>
    <phoneticPr fontId="1" type="noConversion"/>
  </si>
  <si>
    <t>GPIO write 기능</t>
    <phoneticPr fontId="1" type="noConversion"/>
  </si>
  <si>
    <t>Parallel input read 기능</t>
    <phoneticPr fontId="1" type="noConversion"/>
  </si>
  <si>
    <t>Parallel output write 기능</t>
    <phoneticPr fontId="1" type="noConversion"/>
  </si>
  <si>
    <t xml:space="preserve"> - manual command 로 GPIO read</t>
    <phoneticPr fontId="1" type="noConversion"/>
  </si>
  <si>
    <t xml:space="preserve"> - manual command 로 GPIO write</t>
    <phoneticPr fontId="1" type="noConversion"/>
  </si>
  <si>
    <t xml:space="preserve"> - manual command 로 Parallel input read</t>
    <phoneticPr fontId="1" type="noConversion"/>
  </si>
  <si>
    <t xml:space="preserve"> - manual command 로 Parallel output write</t>
    <phoneticPr fontId="1" type="noConversion"/>
  </si>
  <si>
    <t>4. 다른 project 를 copy 하여 새로운 project 를 만드는 경우</t>
    <phoneticPr fontId="1" type="noConversion"/>
  </si>
  <si>
    <t>1) CubeMX 를 먼저 실행하여 pjt 이름을 확인하고 디렉토리 이름을 이것으로 변경한다.</t>
    <phoneticPr fontId="1" type="noConversion"/>
  </si>
  <si>
    <t>2) CubeIDE 실행한다. 이때 workspace 는 project 가 있는 상위 디렉토리를 선택해야 한다.</t>
    <phoneticPr fontId="1" type="noConversion"/>
  </si>
  <si>
    <t>3) compile error 발생시 흔히 include path 가 빠진것이므로 이를 추가해 준다</t>
    <phoneticPr fontId="1" type="noConversion"/>
  </si>
  <si>
    <t>4) 각 pin assign 및 MCU resource 할당 (UART, I2C, SPI 등)</t>
    <phoneticPr fontId="1" type="noConversion"/>
  </si>
  <si>
    <t>5) clock assign</t>
    <phoneticPr fontId="1" type="noConversion"/>
  </si>
  <si>
    <t xml:space="preserve"> - 16-bit prescaler
 - 16-bit auto reload upcounter
 - timer overflow interrupt</t>
    <phoneticPr fontId="1" type="noConversion"/>
  </si>
  <si>
    <t>SSCG</t>
    <phoneticPr fontId="1" type="noConversion"/>
  </si>
  <si>
    <t>SSCG 기능</t>
    <phoneticPr fontId="1" type="noConversion"/>
  </si>
  <si>
    <t xml:space="preserve"> - EMI 저감을 위해 SSCG(Spread Spectrum Clock Generation) 기능 구현</t>
    <phoneticPr fontId="1" type="noConversion"/>
  </si>
  <si>
    <t>Max clock</t>
    <phoneticPr fontId="1" type="noConversion"/>
  </si>
  <si>
    <t>freq. (MHz)</t>
    <phoneticPr fontId="1" type="noConversion"/>
  </si>
  <si>
    <t>period (nsec)</t>
    <phoneticPr fontId="1" type="noConversion"/>
  </si>
  <si>
    <t>Prescaler</t>
    <phoneticPr fontId="1" type="noConversion"/>
  </si>
  <si>
    <t>range</t>
    <phoneticPr fontId="1" type="noConversion"/>
  </si>
  <si>
    <t>setting
value</t>
    <phoneticPr fontId="1" type="noConversion"/>
  </si>
  <si>
    <t>freq.</t>
    <phoneticPr fontId="1" type="noConversion"/>
  </si>
  <si>
    <t>1 .. 65536</t>
    <phoneticPr fontId="1" type="noConversion"/>
  </si>
  <si>
    <t>84
(84 - 1)</t>
    <phoneticPr fontId="1" type="noConversion"/>
  </si>
  <si>
    <t>1 MHz
(1 usec)</t>
    <phoneticPr fontId="1" type="noConversion"/>
  </si>
  <si>
    <t xml:space="preserve">Auto Reload </t>
    <phoneticPr fontId="1" type="noConversion"/>
  </si>
  <si>
    <r>
      <t xml:space="preserve">     - application 의 시작 번지를 0x0801_0000 으로 변경하는 내용, </t>
    </r>
    <r>
      <rPr>
        <sz val="10"/>
        <color rgb="FFFF0000"/>
        <rFont val="맑은 고딕"/>
        <family val="3"/>
        <charset val="129"/>
        <scheme val="minor"/>
      </rPr>
      <t>CubeIDE 설치 버전에 따라 아래와 같이 수정이 다를수 있음</t>
    </r>
    <phoneticPr fontId="1" type="noConversion"/>
  </si>
  <si>
    <t>6) source coding &amp; debuggingh</t>
    <phoneticPr fontId="1" type="noConversion"/>
  </si>
  <si>
    <t xml:space="preserve">  - STM32CubeProgrammer 프로그램은 STM32F407IG MCU 사용시 최초 보드 제작후 System boot 기능을 이용하여 IAP 를 program 하기 위한 tool 이다</t>
    <phoneticPr fontId="1" type="noConversion"/>
  </si>
  <si>
    <t>5. 주의 사항</t>
    <phoneticPr fontId="1" type="noConversion"/>
  </si>
  <si>
    <t xml:space="preserve"> - 반드시 compiler option 의 optimization 을 off 하고 사용할 것</t>
    <phoneticPr fontId="1" type="noConversion"/>
  </si>
  <si>
    <t>Nu-2000 MCU GPIOs</t>
    <phoneticPr fontId="1" type="noConversion"/>
  </si>
  <si>
    <t>UART No.</t>
    <phoneticPr fontId="1" type="noConversion"/>
  </si>
  <si>
    <t xml:space="preserve"> PC 와 연결</t>
    <phoneticPr fontId="1" type="noConversion"/>
  </si>
  <si>
    <t xml:space="preserve"> 115200 baud, 8 data bit, no parity, 1 stop bit</t>
    <phoneticPr fontId="1" type="noConversion"/>
  </si>
  <si>
    <t xml:space="preserve"> isolated RS-232</t>
    <phoneticPr fontId="1" type="noConversion"/>
  </si>
  <si>
    <t xml:space="preserve"> PC 와 연결
 - system monitoring, FW upgrade
 - 115200 baud, 8 data bit, no parity, 1 stop bit</t>
    <phoneticPr fontId="1" type="noConversion"/>
  </si>
  <si>
    <t xml:space="preserve"> isolated RS-485</t>
    <phoneticPr fontId="1" type="noConversion"/>
  </si>
  <si>
    <t>UART 1</t>
    <phoneticPr fontId="1" type="noConversion"/>
  </si>
  <si>
    <t>UART 2</t>
    <phoneticPr fontId="1" type="noConversion"/>
  </si>
  <si>
    <t>UART 3</t>
    <phoneticPr fontId="1" type="noConversion"/>
  </si>
  <si>
    <t>UART 6</t>
    <phoneticPr fontId="1" type="noConversion"/>
  </si>
  <si>
    <t>setting 관련</t>
    <phoneticPr fontId="1" type="noConversion"/>
  </si>
  <si>
    <t xml:space="preserve"> - interrupt driven</t>
    <phoneticPr fontId="1" type="noConversion"/>
  </si>
  <si>
    <t>1000
(1000 - 1)</t>
    <phoneticPr fontId="1" type="noConversion"/>
  </si>
  <si>
    <t>1000 Hz
(1 msec)</t>
    <phoneticPr fontId="1" type="noConversion"/>
  </si>
  <si>
    <t>1 msec main timer</t>
    <phoneticPr fontId="1" type="noConversion"/>
  </si>
  <si>
    <t>LED onoff 기능</t>
    <phoneticPr fontId="1" type="noConversion"/>
  </si>
  <si>
    <t xml:space="preserve"> - manual command 로 LED on/off</t>
    <phoneticPr fontId="1" type="noConversion"/>
  </si>
  <si>
    <t>ex.) READ GPIOA</t>
    <phoneticPr fontId="1" type="noConversion"/>
  </si>
  <si>
    <t>ex.) WRITE GPIOA 1234</t>
    <phoneticPr fontId="1" type="noConversion"/>
  </si>
  <si>
    <t>ex.) LED RED ON</t>
    <phoneticPr fontId="1" type="noConversion"/>
  </si>
  <si>
    <t>ex.) READ PARIN</t>
    <phoneticPr fontId="1" type="noConversion"/>
  </si>
  <si>
    <t>ex.) WRITE PAROUT 12345</t>
    <phoneticPr fontId="1" type="noConversion"/>
  </si>
  <si>
    <t>1. SPI #2 shared resources</t>
    <phoneticPr fontId="1" type="noConversion"/>
  </si>
  <si>
    <t>Issued by</t>
    <phoneticPr fontId="1" type="noConversion"/>
  </si>
  <si>
    <t>이동철</t>
    <phoneticPr fontId="1" type="noConversion"/>
  </si>
  <si>
    <t>수정 필요 항목</t>
    <phoneticPr fontId="1" type="noConversion"/>
  </si>
  <si>
    <t>반영 여부</t>
    <phoneticPr fontId="1" type="noConversion"/>
  </si>
  <si>
    <t>CNV</t>
    <phoneticPr fontId="1" type="noConversion"/>
  </si>
  <si>
    <t>AD7682</t>
    <phoneticPr fontId="1" type="noConversion"/>
  </si>
  <si>
    <t>MCU</t>
    <phoneticPr fontId="1" type="noConversion"/>
  </si>
  <si>
    <t>DIN</t>
    <phoneticPr fontId="1" type="noConversion"/>
  </si>
  <si>
    <t>SDO</t>
    <phoneticPr fontId="1" type="noConversion"/>
  </si>
  <si>
    <t>SPI_CLK</t>
    <phoneticPr fontId="1" type="noConversion"/>
  </si>
  <si>
    <t>bit</t>
    <phoneticPr fontId="1" type="noConversion"/>
  </si>
  <si>
    <t>CFG</t>
    <phoneticPr fontId="1" type="noConversion"/>
  </si>
  <si>
    <t>INCC</t>
    <phoneticPr fontId="1" type="noConversion"/>
  </si>
  <si>
    <t>Inx</t>
    <phoneticPr fontId="1" type="noConversion"/>
  </si>
  <si>
    <t>BW</t>
    <phoneticPr fontId="1" type="noConversion"/>
  </si>
  <si>
    <t>REF</t>
    <phoneticPr fontId="1" type="noConversion"/>
  </si>
  <si>
    <t>SEQ</t>
    <phoneticPr fontId="1" type="noConversion"/>
  </si>
  <si>
    <t>RB</t>
    <phoneticPr fontId="1" type="noConversion"/>
  </si>
  <si>
    <t>CFG
upd</t>
    <phoneticPr fontId="1" type="noConversion"/>
  </si>
  <si>
    <t>ch selection
0 0 0 : ch 0
0 0 1 : ch 1
0 1 0 : ch 2
0 1 1 : ch 3</t>
    <phoneticPr fontId="1" type="noConversion"/>
  </si>
  <si>
    <t>full 
BW</t>
    <phoneticPr fontId="1" type="noConversion"/>
  </si>
  <si>
    <t>sequencer
0 0 : disable</t>
    <phoneticPr fontId="1" type="noConversion"/>
  </si>
  <si>
    <t>CFG
do not read</t>
    <phoneticPr fontId="1" type="noConversion"/>
  </si>
  <si>
    <t xml:space="preserve">  3) MCU SPI settings</t>
    <phoneticPr fontId="1" type="noConversion"/>
  </si>
  <si>
    <t xml:space="preserve">    - CPOL = CPHA = 0, --&gt; SCK idle state is 0</t>
    <phoneticPr fontId="1" type="noConversion"/>
  </si>
  <si>
    <t xml:space="preserve">  4) Timing</t>
    <phoneticPr fontId="1" type="noConversion"/>
  </si>
  <si>
    <t xml:space="preserve">    - MCU SPI block clock freq. = 42 MHz,  prescaler = 2 --&gt; SPI_CLK = 21 MHz</t>
    <phoneticPr fontId="1" type="noConversion"/>
  </si>
  <si>
    <t>x</t>
    <phoneticPr fontId="1" type="noConversion"/>
  </si>
  <si>
    <t>CFG13</t>
    <phoneticPr fontId="1" type="noConversion"/>
  </si>
  <si>
    <t>CFG12</t>
    <phoneticPr fontId="1" type="noConversion"/>
  </si>
  <si>
    <t>CFG11</t>
  </si>
  <si>
    <t>CFG10</t>
  </si>
  <si>
    <t>CFG9</t>
  </si>
  <si>
    <t>CFG8</t>
  </si>
  <si>
    <t>CFG7</t>
  </si>
  <si>
    <t>CFG6</t>
  </si>
  <si>
    <t>CFG5</t>
  </si>
  <si>
    <t>CFG4</t>
  </si>
  <si>
    <t>CFG3</t>
  </si>
  <si>
    <t>CFG2</t>
  </si>
  <si>
    <t>CFG1</t>
  </si>
  <si>
    <t>CFG0</t>
  </si>
  <si>
    <t>10000
(10000 - 1)</t>
    <phoneticPr fontId="1" type="noConversion"/>
  </si>
  <si>
    <t>MCU timers</t>
    <phoneticPr fontId="1" type="noConversion"/>
  </si>
  <si>
    <t>1. Cautions on using timer</t>
    <phoneticPr fontId="1" type="noConversion"/>
  </si>
  <si>
    <t>2. Timer usage table</t>
    <phoneticPr fontId="1" type="noConversion"/>
  </si>
  <si>
    <t xml:space="preserve">   - timer start 이전에 반드시 counter/status register 를 clear 하여야 함.</t>
    <phoneticPr fontId="1" type="noConversion"/>
  </si>
  <si>
    <t xml:space="preserve">   - clear 안하면 timer start 시에 fake overflow interrupt 발생함.</t>
    <phoneticPr fontId="1" type="noConversion"/>
  </si>
  <si>
    <t xml:space="preserve">   - timer 를 one-shot 형태로 start/stop 을 반복하는 형태로 사용하는 경우에는 매번 fake interrupt 에</t>
    <phoneticPr fontId="1" type="noConversion"/>
  </si>
  <si>
    <t xml:space="preserve">     의해 timer 가 정상 동작하지 않음</t>
    <phoneticPr fontId="1" type="noConversion"/>
  </si>
  <si>
    <t xml:space="preserve">   - free running timer 형태로 사용하는 경우, 처음 한번 fake overflow interrupt 발생이 큰 문제 야기하지 않음</t>
    <phoneticPr fontId="1" type="noConversion"/>
  </si>
  <si>
    <t>AD15</t>
    <phoneticPr fontId="1" type="noConversion"/>
  </si>
  <si>
    <t>AD14</t>
    <phoneticPr fontId="1" type="noConversion"/>
  </si>
  <si>
    <t>AD13</t>
  </si>
  <si>
    <t>AD12</t>
  </si>
  <si>
    <t>AD11</t>
  </si>
  <si>
    <t>AD10</t>
  </si>
  <si>
    <t>AD9</t>
  </si>
  <si>
    <t>AD8</t>
  </si>
  <si>
    <t>AD7</t>
  </si>
  <si>
    <t>AD6</t>
  </si>
  <si>
    <t>AD5</t>
  </si>
  <si>
    <t>AD4</t>
  </si>
  <si>
    <t>AD3</t>
  </si>
  <si>
    <t>AD2</t>
  </si>
  <si>
    <t>AD1</t>
  </si>
  <si>
    <t>AD0</t>
  </si>
  <si>
    <t xml:space="preserve">     - Note 1 : CFG word must be shifted left 2 bits, that means SPI_data[15:2] = CFG[13:0], SPI_data[1:0] = 0</t>
    <phoneticPr fontId="1" type="noConversion"/>
  </si>
  <si>
    <t xml:space="preserve">     - Note 2 : At power-up, the CFG register is undefined and two dummy conversions are required to update the register</t>
    <phoneticPr fontId="1" type="noConversion"/>
  </si>
  <si>
    <t xml:space="preserve"> - ch = 0</t>
    <phoneticPr fontId="1" type="noConversion"/>
  </si>
  <si>
    <t xml:space="preserve"> - data = ch0(-1)</t>
    <phoneticPr fontId="1" type="noConversion"/>
  </si>
  <si>
    <t xml:space="preserve"> - data = ch3</t>
    <phoneticPr fontId="1" type="noConversion"/>
  </si>
  <si>
    <t xml:space="preserve"> - data = ch0(0)</t>
    <phoneticPr fontId="1" type="noConversion"/>
  </si>
  <si>
    <t xml:space="preserve"> - data = ch0(1)</t>
    <phoneticPr fontId="1" type="noConversion"/>
  </si>
  <si>
    <t xml:space="preserve"> - data = ch0(2)</t>
    <phoneticPr fontId="1" type="noConversion"/>
  </si>
  <si>
    <t xml:space="preserve"> - data = ch0(9)</t>
    <phoneticPr fontId="1" type="noConversion"/>
  </si>
  <si>
    <t>channel #1 ADC read</t>
    <phoneticPr fontId="1" type="noConversion"/>
  </si>
  <si>
    <t>ADC ch1
read #0</t>
    <phoneticPr fontId="1" type="noConversion"/>
  </si>
  <si>
    <t>ADC ch1
read #1</t>
    <phoneticPr fontId="1" type="noConversion"/>
  </si>
  <si>
    <t xml:space="preserve"> - ch = 1</t>
    <phoneticPr fontId="1" type="noConversion"/>
  </si>
  <si>
    <t xml:space="preserve"> - data = ch0</t>
    <phoneticPr fontId="1" type="noConversion"/>
  </si>
  <si>
    <t xml:space="preserve"> - data = ch1(-1)</t>
    <phoneticPr fontId="1" type="noConversion"/>
  </si>
  <si>
    <t xml:space="preserve">      first and second 2 ADC values must be ignored because they are garbage data caused by channel changing</t>
    <phoneticPr fontId="1" type="noConversion"/>
  </si>
  <si>
    <t xml:space="preserve">    - minimum 4 usec time is required between each AD conversion.</t>
    <phoneticPr fontId="1" type="noConversion"/>
  </si>
  <si>
    <t>greater than 4usec</t>
    <phoneticPr fontId="1" type="noConversion"/>
  </si>
  <si>
    <t>CSB/LD</t>
    <phoneticPr fontId="1" type="noConversion"/>
  </si>
  <si>
    <t>SCK</t>
    <phoneticPr fontId="1" type="noConversion"/>
  </si>
  <si>
    <t>SDI</t>
    <phoneticPr fontId="1" type="noConversion"/>
  </si>
  <si>
    <t>C3</t>
    <phoneticPr fontId="1" type="noConversion"/>
  </si>
  <si>
    <t>C2</t>
    <phoneticPr fontId="1" type="noConversion"/>
  </si>
  <si>
    <t>C1</t>
  </si>
  <si>
    <t>C0</t>
  </si>
  <si>
    <t>D9</t>
  </si>
  <si>
    <t>D1</t>
  </si>
  <si>
    <t>D0</t>
  </si>
  <si>
    <t>DAC data</t>
    <phoneticPr fontId="1" type="noConversion"/>
  </si>
  <si>
    <t>Write to Input Register</t>
  </si>
  <si>
    <t>Update (Power up) DAC Register</t>
  </si>
  <si>
    <t>Write to and Update (Power up) DAC Register</t>
  </si>
  <si>
    <t>Power down</t>
  </si>
  <si>
    <t xml:space="preserve">   - output volage range : </t>
    <phoneticPr fontId="1" type="noConversion"/>
  </si>
  <si>
    <t>Use this command to change DAC output voltage</t>
    <phoneticPr fontId="1" type="noConversion"/>
  </si>
  <si>
    <t xml:space="preserve">  1) LTC2630 setting</t>
    <phoneticPr fontId="1" type="noConversion"/>
  </si>
  <si>
    <t xml:space="preserve">     - initial stage : </t>
    <phoneticPr fontId="1" type="noConversion"/>
  </si>
  <si>
    <t xml:space="preserve">     - normal operation : </t>
    <phoneticPr fontId="1" type="noConversion"/>
  </si>
  <si>
    <t>1) write CMD = 0 0 1 1 , data = 0xnnn</t>
    <phoneticPr fontId="1" type="noConversion"/>
  </si>
  <si>
    <t xml:space="preserve">  2) LTC2630 timing</t>
    <phoneticPr fontId="1" type="noConversion"/>
  </si>
  <si>
    <t>ext. DAC
ch0 write</t>
    <phoneticPr fontId="1" type="noConversion"/>
  </si>
  <si>
    <t>ext. DAC
ch1 write</t>
    <phoneticPr fontId="1" type="noConversion"/>
  </si>
  <si>
    <t>ext. DAC
write</t>
    <phoneticPr fontId="1" type="noConversion"/>
  </si>
  <si>
    <t>100 msec</t>
    <phoneticPr fontId="1" type="noConversion"/>
  </si>
  <si>
    <t>1. I2C device : MCP3427</t>
    <phoneticPr fontId="1" type="noConversion"/>
  </si>
  <si>
    <t xml:space="preserve">   - PGA : 1x, 2x, 4x, 8x</t>
    <phoneticPr fontId="1" type="noConversion"/>
  </si>
  <si>
    <t xml:space="preserve">   - conversion rate : max 15 SPS (sampling Per Second) = 66.7 msec</t>
    <phoneticPr fontId="1" type="noConversion"/>
  </si>
  <si>
    <t xml:space="preserve">   - one-shot mode or continuous mode</t>
    <phoneticPr fontId="1" type="noConversion"/>
  </si>
  <si>
    <t xml:space="preserve">   - 16-bit ADC, 2 channel, I2C(400 KHz fast mode)</t>
    <phoneticPr fontId="1" type="noConversion"/>
  </si>
  <si>
    <t>2. Initial routine</t>
    <phoneticPr fontId="1" type="noConversion"/>
  </si>
  <si>
    <t>3. AD conversion result read</t>
    <phoneticPr fontId="1" type="noConversion"/>
  </si>
  <si>
    <t xml:space="preserve">   - at every 100 msec</t>
    <phoneticPr fontId="1" type="noConversion"/>
  </si>
  <si>
    <t xml:space="preserve">   1) PT100 이 연결되지 않은 경우           </t>
    <phoneticPr fontId="1" type="noConversion"/>
  </si>
  <si>
    <r>
      <t xml:space="preserve"> : Va = 3.3V, Vb = 3.3V, (Va - Vb = 0 V) --&gt; </t>
    </r>
    <r>
      <rPr>
        <sz val="10"/>
        <color rgb="FFFF0000"/>
        <rFont val="맑은 고딕"/>
        <family val="3"/>
        <charset val="129"/>
        <scheme val="minor"/>
      </rPr>
      <t xml:space="preserve">0&lt;= ADC value &lt;= 500 </t>
    </r>
    <phoneticPr fontId="1" type="noConversion"/>
  </si>
  <si>
    <t xml:space="preserve">   2) PT100 이 배선 short 된 경우 </t>
    <phoneticPr fontId="1" type="noConversion"/>
  </si>
  <si>
    <t>4. Configuration register</t>
    <phoneticPr fontId="1" type="noConversion"/>
  </si>
  <si>
    <t>bit 7</t>
    <phoneticPr fontId="1" type="noConversion"/>
  </si>
  <si>
    <t>bit 6</t>
    <phoneticPr fontId="1" type="noConversion"/>
  </si>
  <si>
    <t>bit 5</t>
  </si>
  <si>
    <t>bit 4</t>
  </si>
  <si>
    <t>bit 3</t>
  </si>
  <si>
    <t>bit 2</t>
  </si>
  <si>
    <t>bit 1</t>
  </si>
  <si>
    <t>bit 0</t>
  </si>
  <si>
    <t>NRDY</t>
    <phoneticPr fontId="1" type="noConversion"/>
  </si>
  <si>
    <t>C1</t>
    <phoneticPr fontId="1" type="noConversion"/>
  </si>
  <si>
    <t>C0</t>
    <phoneticPr fontId="1" type="noConversion"/>
  </si>
  <si>
    <t>NO/C</t>
    <phoneticPr fontId="1" type="noConversion"/>
  </si>
  <si>
    <t>S1</t>
    <phoneticPr fontId="1" type="noConversion"/>
  </si>
  <si>
    <t>S0</t>
    <phoneticPr fontId="1" type="noConversion"/>
  </si>
  <si>
    <t>G1</t>
    <phoneticPr fontId="1" type="noConversion"/>
  </si>
  <si>
    <t>G0</t>
    <phoneticPr fontId="1" type="noConversion"/>
  </si>
  <si>
    <t>x1</t>
    <phoneticPr fontId="1" type="noConversion"/>
  </si>
  <si>
    <t>x2</t>
  </si>
  <si>
    <t>x4</t>
    <phoneticPr fontId="1" type="noConversion"/>
  </si>
  <si>
    <t>x8</t>
    <phoneticPr fontId="1" type="noConversion"/>
  </si>
  <si>
    <t>Gain</t>
    <phoneticPr fontId="1" type="noConversion"/>
  </si>
  <si>
    <t>resolution</t>
    <phoneticPr fontId="1" type="noConversion"/>
  </si>
  <si>
    <t>12 bit</t>
    <phoneticPr fontId="1" type="noConversion"/>
  </si>
  <si>
    <t>14 bit</t>
    <phoneticPr fontId="1" type="noConversion"/>
  </si>
  <si>
    <t>16 bit</t>
    <phoneticPr fontId="1" type="noConversion"/>
  </si>
  <si>
    <t>1 : continuous</t>
    <phoneticPr fontId="1" type="noConversion"/>
  </si>
  <si>
    <t>0 : one-shot</t>
    <phoneticPr fontId="1" type="noConversion"/>
  </si>
  <si>
    <t>channel</t>
    <phoneticPr fontId="1" type="noConversion"/>
  </si>
  <si>
    <t>ch #0</t>
    <phoneticPr fontId="1" type="noConversion"/>
  </si>
  <si>
    <t>ch #1</t>
    <phoneticPr fontId="1" type="noConversion"/>
  </si>
  <si>
    <t>setting value</t>
    <phoneticPr fontId="1" type="noConversion"/>
  </si>
  <si>
    <r>
      <t xml:space="preserve">   - I2C address : selectable by using 2 pins ( </t>
    </r>
    <r>
      <rPr>
        <sz val="10"/>
        <color rgb="FFFF0000"/>
        <rFont val="맑은 고딕"/>
        <family val="3"/>
        <charset val="129"/>
        <scheme val="minor"/>
      </rPr>
      <t>setted address = 0x02</t>
    </r>
    <r>
      <rPr>
        <sz val="10"/>
        <color theme="1"/>
        <rFont val="맑은 고딕"/>
        <family val="3"/>
        <charset val="129"/>
        <scheme val="minor"/>
      </rPr>
      <t xml:space="preserve"> )</t>
    </r>
    <phoneticPr fontId="1" type="noConversion"/>
  </si>
  <si>
    <t>ack</t>
    <phoneticPr fontId="1" type="noConversion"/>
  </si>
  <si>
    <t>address byte</t>
    <phoneticPr fontId="1" type="noConversion"/>
  </si>
  <si>
    <t>configuration byte</t>
    <phoneticPr fontId="1" type="noConversion"/>
  </si>
  <si>
    <t>Write</t>
    <phoneticPr fontId="1" type="noConversion"/>
  </si>
  <si>
    <t xml:space="preserve">   1) General Call Reset cmd 보낼것</t>
    <phoneticPr fontId="1" type="noConversion"/>
  </si>
  <si>
    <t xml:space="preserve">   2) config byte 설정후 write 한다 ( 16 bit resolution, gain x8, channel 0, continuous operation)</t>
    <phoneticPr fontId="1" type="noConversion"/>
  </si>
  <si>
    <t>config write</t>
    <phoneticPr fontId="1" type="noConversion"/>
  </si>
  <si>
    <t>ADC data (MSB)</t>
    <phoneticPr fontId="1" type="noConversion"/>
  </si>
  <si>
    <t>ADC data (LSB)</t>
    <phoneticPr fontId="1" type="noConversion"/>
  </si>
  <si>
    <t>D
15</t>
    <phoneticPr fontId="1" type="noConversion"/>
  </si>
  <si>
    <t>D
14</t>
    <phoneticPr fontId="1" type="noConversion"/>
  </si>
  <si>
    <t>D
8</t>
  </si>
  <si>
    <t>D
7</t>
    <phoneticPr fontId="1" type="noConversion"/>
  </si>
  <si>
    <t>D
6</t>
    <phoneticPr fontId="1" type="noConversion"/>
  </si>
  <si>
    <t>D
0</t>
  </si>
  <si>
    <t xml:space="preserve">   - resolution : 16-bit, range = -2.048 V ~ +2.048 V, --&gt; 4.096 V / 65536 = 62.5 uV</t>
    <phoneticPr fontId="1" type="noConversion"/>
  </si>
  <si>
    <t>R1</t>
    <phoneticPr fontId="1" type="noConversion"/>
  </si>
  <si>
    <t>R2</t>
    <phoneticPr fontId="1" type="noConversion"/>
  </si>
  <si>
    <t>R3</t>
    <phoneticPr fontId="1" type="noConversion"/>
  </si>
  <si>
    <t>R2//R3</t>
    <phoneticPr fontId="1" type="noConversion"/>
  </si>
  <si>
    <t>R4</t>
    <phoneticPr fontId="1" type="noConversion"/>
  </si>
  <si>
    <t>R1+R4+(R2//R3)</t>
    <phoneticPr fontId="1" type="noConversion"/>
  </si>
  <si>
    <t>8.2 + 8.2</t>
    <phoneticPr fontId="1" type="noConversion"/>
  </si>
  <si>
    <t>---&gt; 82 + 8.2 + ( 10 // 2K VR )</t>
    <phoneticPr fontId="1" type="noConversion"/>
  </si>
  <si>
    <t>---&gt; 120 + 9.1 + ( 10 // 2K VR )</t>
    <phoneticPr fontId="1" type="noConversion"/>
  </si>
  <si>
    <t>---&gt; 150 + 8.2 + 8.2 + ( 10 // 2K VR )</t>
    <phoneticPr fontId="1" type="noConversion"/>
  </si>
  <si>
    <t>ch0 temp.
read</t>
    <phoneticPr fontId="1" type="noConversion"/>
  </si>
  <si>
    <t>ch1 temp.
read</t>
    <phoneticPr fontId="1" type="noConversion"/>
  </si>
  <si>
    <r>
      <t xml:space="preserve"> : Va = 0V, Vb = 88 mV, (Va - Vb = -88 mV) --&gt; </t>
    </r>
    <r>
      <rPr>
        <sz val="10"/>
        <color rgb="FFFF0000"/>
        <rFont val="맑은 고딕"/>
        <family val="3"/>
        <charset val="129"/>
        <scheme val="minor"/>
      </rPr>
      <t>ADC value &lt; 0</t>
    </r>
    <phoneticPr fontId="1" type="noConversion"/>
  </si>
  <si>
    <t>RTD #2(12-bit) calibration value on    0 °C</t>
    <phoneticPr fontId="1" type="noConversion"/>
  </si>
  <si>
    <t>RTD #2(12-bit) calibration value on 100 °C</t>
    <phoneticPr fontId="1" type="noConversion"/>
  </si>
  <si>
    <t>RTD #2(12-bit) calibration value on 200 °C</t>
    <phoneticPr fontId="1" type="noConversion"/>
  </si>
  <si>
    <t>Calibration</t>
    <phoneticPr fontId="1" type="noConversion"/>
  </si>
  <si>
    <t>5. RTD I2C Control Timing</t>
    <phoneticPr fontId="1" type="noConversion"/>
  </si>
  <si>
    <t>200 msec</t>
    <phoneticPr fontId="1" type="noConversion"/>
  </si>
  <si>
    <t>0x3E00</t>
    <phoneticPr fontId="1" type="noConversion"/>
  </si>
  <si>
    <t>Note : Flash erase/program 관련 변동사항 있음 (IDE 버전에서 변경된것으로 추정됨)</t>
    <phoneticPr fontId="1" type="noConversion"/>
  </si>
  <si>
    <t xml:space="preserve">          erase/program 시 반드시 HAL_FLASH_Unlock();  과  HAL_FLASH_Lock(); 을 추가해야 함</t>
    <phoneticPr fontId="1" type="noConversion"/>
  </si>
  <si>
    <t xml:space="preserve">          program 시에는 매번 write 하기 전에 __HAL_FLASH_CLEAR_FLAG(FLASH_FLAG_EOP | FLASH_FLAG_OPERR | FLASH_FLAG_WRPERR | FLASH_FLAG_PGAERR | FLASH_FLAG_PGSERR ); 가 추가되어야 함</t>
    <phoneticPr fontId="1" type="noConversion"/>
  </si>
  <si>
    <t xml:space="preserve">case 2) (ref_0_val) &lt;= adc_val_x &lt;= (ref_100_val) </t>
    <phoneticPr fontId="1" type="noConversion"/>
  </si>
  <si>
    <t>case 3) ref_100_val) &lt; adc_val_x &lt;= (ref_200_val)</t>
    <phoneticPr fontId="1" type="noConversion"/>
  </si>
  <si>
    <t xml:space="preserve">case 1) (ref_0_val) &gt; adc_val_x </t>
    <phoneticPr fontId="1" type="noConversion"/>
  </si>
  <si>
    <t>Rx = 100 - (138.51-100)/(ref_100 - ref_0) x (ref_0 - adc_val_x)</t>
    <phoneticPr fontId="1" type="noConversion"/>
  </si>
  <si>
    <t>Rx = (138.51-100)/(ref_100 - ref_0) x (adc_val_x - ref_0) + 100</t>
    <phoneticPr fontId="1" type="noConversion"/>
  </si>
  <si>
    <t xml:space="preserve">    = 38.51/(ref_100 - ref_0) x (adc_val_x - ref_0) + 100</t>
    <phoneticPr fontId="1" type="noConversion"/>
  </si>
  <si>
    <t>Rx = (175.86-138.51)/(ref_200 - ref_100) x (adc_val_x - ref_100) + 138.51</t>
    <phoneticPr fontId="1" type="noConversion"/>
  </si>
  <si>
    <t xml:space="preserve">    = 37.35/(ref_200 - ref_100) x (adc_val_x - ref_100) + 138.51</t>
    <phoneticPr fontId="1" type="noConversion"/>
  </si>
  <si>
    <t xml:space="preserve">    = 100 - 38.51/(ref_100 - ref_0) x (ref_0 - adc_val_x)</t>
    <phoneticPr fontId="1" type="noConversion"/>
  </si>
  <si>
    <t>default : 0x0001</t>
    <phoneticPr fontId="1" type="noConversion"/>
  </si>
  <si>
    <t>Parm
No.</t>
    <phoneticPr fontId="1" type="noConversion"/>
  </si>
  <si>
    <t>#2</t>
  </si>
  <si>
    <t>#3</t>
  </si>
  <si>
    <t>#4</t>
  </si>
  <si>
    <t>#5</t>
  </si>
  <si>
    <t>#6</t>
  </si>
  <si>
    <t>#7</t>
  </si>
  <si>
    <t>Sample</t>
    <phoneticPr fontId="1" type="noConversion"/>
  </si>
  <si>
    <t>DAC value</t>
    <phoneticPr fontId="1" type="noConversion"/>
  </si>
  <si>
    <t>항목</t>
    <phoneticPr fontId="1" type="noConversion"/>
  </si>
  <si>
    <t>시료 #1</t>
    <phoneticPr fontId="1" type="noConversion"/>
  </si>
  <si>
    <t>시료 #2</t>
  </si>
  <si>
    <t>시료 #3</t>
  </si>
  <si>
    <t>시료 #4</t>
  </si>
  <si>
    <t>시료 #5</t>
  </si>
  <si>
    <t>IAP image upload</t>
    <phoneticPr fontId="1" type="noConversion"/>
  </si>
  <si>
    <t>Application image upload</t>
    <phoneticPr fontId="1" type="noConversion"/>
  </si>
  <si>
    <t>시료 #6</t>
  </si>
  <si>
    <t>시료 #7</t>
  </si>
  <si>
    <t>1. Power</t>
    <phoneticPr fontId="1" type="noConversion"/>
  </si>
  <si>
    <t>12V output</t>
    <phoneticPr fontId="1" type="noConversion"/>
  </si>
  <si>
    <t xml:space="preserve">  12V ripple (mVpp)</t>
    <phoneticPr fontId="1" type="noConversion"/>
  </si>
  <si>
    <t>5V output</t>
    <phoneticPr fontId="1" type="noConversion"/>
  </si>
  <si>
    <t xml:space="preserve">  5V ripple (mVpp)</t>
    <phoneticPr fontId="1" type="noConversion"/>
  </si>
  <si>
    <t>3.3V output</t>
    <phoneticPr fontId="1" type="noConversion"/>
  </si>
  <si>
    <t xml:space="preserve">  3.3V ripple (mVpp)</t>
    <phoneticPr fontId="1" type="noConversion"/>
  </si>
  <si>
    <t>2. F/W upload</t>
    <phoneticPr fontId="1" type="noConversion"/>
  </si>
  <si>
    <t>O</t>
    <phoneticPr fontId="1" type="noConversion"/>
  </si>
  <si>
    <t>3. Board
   Rework</t>
    <phoneticPr fontId="1" type="noConversion"/>
  </si>
  <si>
    <t>4. UART</t>
    <phoneticPr fontId="1" type="noConversion"/>
  </si>
  <si>
    <t>5. Calibration</t>
    <phoneticPr fontId="1" type="noConversion"/>
  </si>
  <si>
    <t xml:space="preserve"> RTD #0 calibration</t>
    <phoneticPr fontId="1" type="noConversion"/>
  </si>
  <si>
    <t xml:space="preserve"> RTD #1 calibration</t>
  </si>
  <si>
    <t>CAL_RTD0_000</t>
    <phoneticPr fontId="1" type="noConversion"/>
  </si>
  <si>
    <t>CAL_RTD0_100</t>
    <phoneticPr fontId="1" type="noConversion"/>
  </si>
  <si>
    <t>CAL_RTD0_200</t>
    <phoneticPr fontId="1" type="noConversion"/>
  </si>
  <si>
    <t>CAL_RTD1_000</t>
    <phoneticPr fontId="1" type="noConversion"/>
  </si>
  <si>
    <t>CAL_RTD1_100</t>
    <phoneticPr fontId="1" type="noConversion"/>
  </si>
  <si>
    <t>CAL_RTD1_200</t>
    <phoneticPr fontId="1" type="noConversion"/>
  </si>
  <si>
    <t>0x00F0</t>
    <phoneticPr fontId="1" type="noConversion"/>
  </si>
  <si>
    <t>0x0100</t>
    <phoneticPr fontId="1" type="noConversion"/>
  </si>
  <si>
    <t>0x0110</t>
    <phoneticPr fontId="1" type="noConversion"/>
  </si>
  <si>
    <t>0x0120</t>
    <phoneticPr fontId="1" type="noConversion"/>
  </si>
  <si>
    <t>0x0030</t>
    <phoneticPr fontId="1" type="noConversion"/>
  </si>
  <si>
    <t>0x0040</t>
  </si>
  <si>
    <t>0x0050</t>
  </si>
  <si>
    <t>0x0060</t>
  </si>
  <si>
    <t>0x0070</t>
  </si>
  <si>
    <t>0x0080</t>
  </si>
  <si>
    <t>0x0090</t>
  </si>
  <si>
    <t>0x00A0</t>
    <phoneticPr fontId="1" type="noConversion"/>
  </si>
  <si>
    <t>0x00B0</t>
    <phoneticPr fontId="1" type="noConversion"/>
  </si>
  <si>
    <t>0x00C0</t>
    <phoneticPr fontId="1" type="noConversion"/>
  </si>
  <si>
    <t>0x00D0</t>
    <phoneticPr fontId="1" type="noConversion"/>
  </si>
  <si>
    <t>0x00E0</t>
    <phoneticPr fontId="1" type="noConversion"/>
  </si>
  <si>
    <t>0x0130</t>
  </si>
  <si>
    <t>0x0140</t>
  </si>
  <si>
    <t>0x0150</t>
  </si>
  <si>
    <t>0x0160</t>
  </si>
  <si>
    <t>0x0170</t>
  </si>
  <si>
    <t>0x0180</t>
  </si>
  <si>
    <t>0x0190</t>
  </si>
  <si>
    <t>0x01A0</t>
    <phoneticPr fontId="1" type="noConversion"/>
  </si>
  <si>
    <t>0x01B0</t>
    <phoneticPr fontId="1" type="noConversion"/>
  </si>
  <si>
    <t>0x01C0</t>
    <phoneticPr fontId="1" type="noConversion"/>
  </si>
  <si>
    <t>0x01D0</t>
    <phoneticPr fontId="1" type="noConversion"/>
  </si>
  <si>
    <t>0x01E0</t>
    <phoneticPr fontId="1" type="noConversion"/>
  </si>
  <si>
    <t>CAL parm 10</t>
    <phoneticPr fontId="1" type="noConversion"/>
  </si>
  <si>
    <t>CAL parm 11</t>
  </si>
  <si>
    <t>CAL parm 12</t>
  </si>
  <si>
    <t>CAL parm 13</t>
  </si>
  <si>
    <t>CAL parm 14</t>
    <phoneticPr fontId="1" type="noConversion"/>
  </si>
  <si>
    <t>CAL parm 15</t>
    <phoneticPr fontId="1" type="noConversion"/>
  </si>
  <si>
    <t>CAL parm 16</t>
    <phoneticPr fontId="1" type="noConversion"/>
  </si>
  <si>
    <t>CAL parm 18</t>
  </si>
  <si>
    <t>CAL parm 19</t>
  </si>
  <si>
    <t>CAL parm 22</t>
  </si>
  <si>
    <t>CAL parm 23</t>
  </si>
  <si>
    <t>CAL parm 21</t>
  </si>
  <si>
    <t>CAL parm 26</t>
  </si>
  <si>
    <t>CAL parm 27</t>
  </si>
  <si>
    <t>CAL parm 24</t>
  </si>
  <si>
    <t>CAL parm 25</t>
  </si>
  <si>
    <t>CAL parm 30</t>
  </si>
  <si>
    <t>CAL parm 31</t>
  </si>
  <si>
    <t>CAL parm 28</t>
  </si>
  <si>
    <t>CAL parm 34</t>
  </si>
  <si>
    <t>CAL parm 35</t>
  </si>
  <si>
    <t>CAL parm 17</t>
    <phoneticPr fontId="1" type="noConversion"/>
  </si>
  <si>
    <t>CAL parm 20</t>
  </si>
  <si>
    <t>CAL parm 29</t>
  </si>
  <si>
    <t>CAL parm 32</t>
  </si>
  <si>
    <t>CAL parm 33</t>
  </si>
  <si>
    <t>CAL parm 36</t>
  </si>
  <si>
    <t>CAL parm 37</t>
  </si>
  <si>
    <t>CAL parm 38</t>
    <phoneticPr fontId="1" type="noConversion"/>
  </si>
  <si>
    <t>CAL parm 39</t>
  </si>
  <si>
    <t>reserved</t>
    <phoneticPr fontId="1" type="noConversion"/>
  </si>
  <si>
    <t>calibration
data
back-up</t>
    <phoneticPr fontId="1" type="noConversion"/>
  </si>
  <si>
    <t>SW scheduling</t>
    <phoneticPr fontId="1" type="noConversion"/>
  </si>
  <si>
    <t>0 msec</t>
    <phoneticPr fontId="1" type="noConversion"/>
  </si>
  <si>
    <t>10 msec</t>
    <phoneticPr fontId="1" type="noConversion"/>
  </si>
  <si>
    <t>20 msec</t>
  </si>
  <si>
    <t>30 msec</t>
  </si>
  <si>
    <t>40 msec</t>
  </si>
  <si>
    <t>50 msec</t>
  </si>
  <si>
    <t>2. Flash memory 에 저장할 Parameter 들</t>
    <phoneticPr fontId="1" type="noConversion"/>
  </si>
  <si>
    <t>1. Parameter 관련 commands</t>
    <phoneticPr fontId="1" type="noConversion"/>
  </si>
  <si>
    <t xml:space="preserve">   1) parameter read/write</t>
    <phoneticPr fontId="1" type="noConversion"/>
  </si>
  <si>
    <t xml:space="preserve"> - parm xx</t>
    <phoneticPr fontId="1" type="noConversion"/>
  </si>
  <si>
    <t>read parameter xx (xx = 0 - 127)</t>
    <phoneticPr fontId="1" type="noConversion"/>
  </si>
  <si>
    <t xml:space="preserve"> - parm xx yy</t>
    <phoneticPr fontId="1" type="noConversion"/>
  </si>
  <si>
    <t>write yy to parameter xx (xx = 0 - 127, yy = 32-bit unsigned integer)</t>
    <phoneticPr fontId="1" type="noConversion"/>
  </si>
  <si>
    <t xml:space="preserve"> - parm save</t>
    <phoneticPr fontId="1" type="noConversion"/>
  </si>
  <si>
    <t xml:space="preserve"> Note : parameter 10 ~ 39 are reserved for calibration info, thus they will not be saved even "parm save" command entered</t>
    <phoneticPr fontId="1" type="noConversion"/>
  </si>
  <si>
    <t xml:space="preserve"> - parm show</t>
    <phoneticPr fontId="1" type="noConversion"/>
  </si>
  <si>
    <t>shows current working parameters</t>
    <phoneticPr fontId="1" type="noConversion"/>
  </si>
  <si>
    <t xml:space="preserve">   2) Flash env table related</t>
    <phoneticPr fontId="1" type="noConversion"/>
  </si>
  <si>
    <t xml:space="preserve"> - env save</t>
    <phoneticPr fontId="1" type="noConversion"/>
  </si>
  <si>
    <t>save current working parameters to Flash memory (same as "parm save")</t>
    <phoneticPr fontId="1" type="noConversion"/>
  </si>
  <si>
    <t xml:space="preserve"> - env show</t>
    <phoneticPr fontId="1" type="noConversion"/>
  </si>
  <si>
    <t>save current working parameters to Flash memory except calibration info.</t>
    <phoneticPr fontId="1" type="noConversion"/>
  </si>
  <si>
    <t xml:space="preserve">   3) Calibration info related</t>
    <phoneticPr fontId="1" type="noConversion"/>
  </si>
  <si>
    <t xml:space="preserve"> - cal save</t>
    <phoneticPr fontId="1" type="noConversion"/>
  </si>
  <si>
    <t xml:space="preserve"> - cal show</t>
    <phoneticPr fontId="1" type="noConversion"/>
  </si>
  <si>
    <t>shows Flash parameters, it can be different with working parameters</t>
    <phoneticPr fontId="1" type="noConversion"/>
  </si>
  <si>
    <t>shows calibration info</t>
    <phoneticPr fontId="1" type="noConversion"/>
  </si>
  <si>
    <t>save current working calibration info to Flash memory</t>
    <phoneticPr fontId="1" type="noConversion"/>
  </si>
  <si>
    <t xml:space="preserve"> - cal load</t>
    <phoneticPr fontId="1" type="noConversion"/>
  </si>
  <si>
    <t>load calibration info of Flash memory to current working calibration info area</t>
    <phoneticPr fontId="1" type="noConversion"/>
  </si>
  <si>
    <t xml:space="preserve"> - parm compare</t>
    <phoneticPr fontId="1" type="noConversion"/>
  </si>
  <si>
    <t>compare parameters between Flash and working</t>
    <phoneticPr fontId="1" type="noConversion"/>
  </si>
  <si>
    <t xml:space="preserve"> - env compare</t>
    <phoneticPr fontId="1" type="noConversion"/>
  </si>
  <si>
    <t>compare parameters between Flash and working (same as "parm compare")</t>
    <phoneticPr fontId="1" type="noConversion"/>
  </si>
  <si>
    <t xml:space="preserve"> - cal compare</t>
    <phoneticPr fontId="1" type="noConversion"/>
  </si>
  <si>
    <t>compare calibration info between Flash and working</t>
    <phoneticPr fontId="1" type="noConversion"/>
  </si>
  <si>
    <t>FW name</t>
    <phoneticPr fontId="1" type="noConversion"/>
  </si>
  <si>
    <t>TPID_DEBUG</t>
    <phoneticPr fontId="1" type="noConversion"/>
  </si>
  <si>
    <t>TPID_LCD_HMI</t>
  </si>
  <si>
    <t>TPID_PLC</t>
  </si>
  <si>
    <t>TPID_RS485</t>
  </si>
  <si>
    <t xml:space="preserve"> - env init</t>
    <phoneticPr fontId="1" type="noConversion"/>
  </si>
  <si>
    <t>initialize env table to default except cal_info</t>
    <phoneticPr fontId="1" type="noConversion"/>
  </si>
  <si>
    <t>6. I/O read/write</t>
    <phoneticPr fontId="1" type="noConversion"/>
  </si>
  <si>
    <t>Parallel output write</t>
    <phoneticPr fontId="1" type="noConversion"/>
  </si>
  <si>
    <t>1. UART 종류 및 구성</t>
    <phoneticPr fontId="1" type="noConversion"/>
  </si>
  <si>
    <t>TRACE_FLAG</t>
    <phoneticPr fontId="1" type="noConversion"/>
  </si>
  <si>
    <t>Done</t>
    <phoneticPr fontId="1" type="noConversion"/>
  </si>
  <si>
    <t>always</t>
    <phoneticPr fontId="1" type="noConversion"/>
  </si>
  <si>
    <t>serial communication isolation circuit</t>
    <phoneticPr fontId="1" type="noConversion"/>
  </si>
  <si>
    <t>1. serial communication isolation circuit 회로 수정 사항</t>
    <phoneticPr fontId="1" type="noConversion"/>
  </si>
  <si>
    <t xml:space="preserve">  a) optocoupler LED drive current 변경 : 10 mA --&gt; 2.5 mA (resistor 330 ohm --&gt; 1.5K ohm)</t>
    <phoneticPr fontId="1" type="noConversion"/>
  </si>
  <si>
    <t xml:space="preserve">     - optocouple 특성상 rising delay 와 falling delay 가 전류량에 따라 달라짐.</t>
    <phoneticPr fontId="1" type="noConversion"/>
  </si>
  <si>
    <t xml:space="preserve">     - 많은 전류를 흘릴때 rising delay, falling delay 중 하나의 응답 속도가 빨라지면 다른 하나는 느려짐.</t>
    <phoneticPr fontId="1" type="noConversion"/>
  </si>
  <si>
    <t xml:space="preserve">     - 전류값을 조절하여 rising delay 와 falling delay 가 비슷하도록 조절이 필요 함.</t>
    <phoneticPr fontId="1" type="noConversion"/>
  </si>
  <si>
    <t xml:space="preserve">     - RS-232 signal 의 high 폭 과 low 폭이 비슷한 비율이 되어야 안정적인 동작이 가능 함.</t>
    <phoneticPr fontId="1" type="noConversion"/>
  </si>
  <si>
    <t xml:space="preserve">       비율이 많이 틀어지면 수신단의 sampling position 에 영향을 받아 data 가 깨지는 현상 발생할 수 있음.</t>
    <phoneticPr fontId="1" type="noConversion"/>
  </si>
  <si>
    <t xml:space="preserve">     - program 이 전혀 안되어 있는 상태에서 MCU 의 Tx1 단자의 상태가 floating 이며 low 상태로 인식 됨.</t>
    <phoneticPr fontId="1" type="noConversion"/>
  </si>
  <si>
    <t xml:space="preserve">       이로 인해 RS-232 Tx line 이 idle 상태인 high 가 아니며 마치 data 가 전송중인 것처럼 LED indicator 가 켜짐.</t>
    <phoneticPr fontId="1" type="noConversion"/>
  </si>
  <si>
    <t xml:space="preserve">     - 현재 보드에 수정 적용이 쉽지 않으므로 현재 보드는 그대로 가고 다음 버전 제작시 수정 사항 반영해야 함.</t>
    <phoneticPr fontId="1" type="noConversion"/>
  </si>
  <si>
    <t xml:space="preserve">  b) program 이 안된 상태에서 MCU Tx1 단자가 input (floating) 상태 임.</t>
    <phoneticPr fontId="1" type="noConversion"/>
  </si>
  <si>
    <t>4. SPI conflict 방지 방안</t>
    <phoneticPr fontId="1" type="noConversion"/>
  </si>
  <si>
    <t>main routine</t>
    <phoneticPr fontId="1" type="noConversion"/>
  </si>
  <si>
    <t>disable interrupt</t>
    <phoneticPr fontId="1" type="noConversion"/>
  </si>
  <si>
    <t>enable interrupt</t>
    <phoneticPr fontId="1" type="noConversion"/>
  </si>
  <si>
    <t>31.25 usec</t>
    <phoneticPr fontId="1" type="noConversion"/>
  </si>
  <si>
    <t>Nu2000</t>
    <phoneticPr fontId="1" type="noConversion"/>
  </si>
  <si>
    <t>watchdog timer 로 사용
(see below)</t>
    <phoneticPr fontId="1" type="noConversion"/>
  </si>
  <si>
    <t xml:space="preserve"> - clock = 32KHz, 31.25usec</t>
    <phoneticPr fontId="1" type="noConversion"/>
  </si>
  <si>
    <t>3. Independent Watchdog timer (IWDG)</t>
    <phoneticPr fontId="1" type="noConversion"/>
  </si>
  <si>
    <t xml:space="preserve"> - 12-bit decrement timer, </t>
    <phoneticPr fontId="1" type="noConversion"/>
  </si>
  <si>
    <t xml:space="preserve"> - counter start 0xFFF, decrement, force MCU reset when counter value reaches 0x000</t>
    <phoneticPr fontId="1" type="noConversion"/>
  </si>
  <si>
    <t xml:space="preserve"> - watchdog start : IWDG_KR &lt;--- 0xCCCC (watchdog counter starts)</t>
    <phoneticPr fontId="1" type="noConversion"/>
  </si>
  <si>
    <t xml:space="preserve"> - watchdog hit   : IWDG_KR &lt;--- 0xAAAA (counter register &lt;-- 0xFFF)</t>
    <phoneticPr fontId="1" type="noConversion"/>
  </si>
  <si>
    <t xml:space="preserve"> - prescaler = 16,    31.25usec x 16 = 500usec</t>
    <phoneticPr fontId="1" type="noConversion"/>
  </si>
  <si>
    <t xml:space="preserve"> - reload register = 0xFFF (4096),   500usec x 4096 = 2.048 sec</t>
    <phoneticPr fontId="1" type="noConversion"/>
  </si>
  <si>
    <t>default : 1</t>
    <phoneticPr fontId="1" type="noConversion"/>
  </si>
  <si>
    <t xml:space="preserve">main job 1 </t>
    <phoneticPr fontId="1" type="noConversion"/>
  </si>
  <si>
    <t xml:space="preserve">main job 2 </t>
    <phoneticPr fontId="1" type="noConversion"/>
  </si>
  <si>
    <t xml:space="preserve">main job n </t>
    <phoneticPr fontId="1" type="noConversion"/>
  </si>
  <si>
    <t>timer interrupt routine</t>
    <phoneticPr fontId="1" type="noConversion"/>
  </si>
  <si>
    <t>when timer interrupt occurs</t>
    <phoneticPr fontId="1" type="noConversion"/>
  </si>
  <si>
    <t>SPI access (UV PD ADC 제어)</t>
    <phoneticPr fontId="1" type="noConversion"/>
  </si>
  <si>
    <t>SPI access (IR PD ADC 제어)</t>
    <phoneticPr fontId="1" type="noConversion"/>
  </si>
  <si>
    <t>exit timer interrupt</t>
    <phoneticPr fontId="1" type="noConversion"/>
  </si>
  <si>
    <t>2. SPI access conflict 방지 방식</t>
    <phoneticPr fontId="1" type="noConversion"/>
  </si>
  <si>
    <t xml:space="preserve">Watchdog </t>
    <phoneticPr fontId="1" type="noConversion"/>
  </si>
  <si>
    <t>- F/W malfunction 또는 무한 loop 로 인한 lock-up 방지를 위해 watchdog 기능 추가</t>
    <phoneticPr fontId="1" type="noConversion"/>
  </si>
  <si>
    <t>- MCU 내의 IWDG(Independent Watchdog) 기능 사용</t>
    <phoneticPr fontId="1" type="noConversion"/>
  </si>
  <si>
    <t xml:space="preserve">   - watchdog reload register 설정 : 별도로 설정하지 않고 최대값(default) 사용, IWDG_RLR &lt;-- 0x0FFF</t>
    <phoneticPr fontId="1" type="noConversion"/>
  </si>
  <si>
    <t xml:space="preserve">   - MX_IWDG_Init(); 함수를 호출하면 IWDG_KR &lt;-- 0xCCCC 을 write 함으로 watchdog enable 됨</t>
    <phoneticPr fontId="1" type="noConversion"/>
  </si>
  <si>
    <t xml:space="preserve">   - watchdog 기능은 한번 enable 되면 running 중에 stop 시킬 방법은 없음</t>
    <phoneticPr fontId="1" type="noConversion"/>
  </si>
  <si>
    <t xml:space="preserve">     IWDG_KR &lt;-- 0xAAAA 를 write 함으로 watchdog counter 를 reload value (0xFFF) 로 변경함</t>
    <phoneticPr fontId="1" type="noConversion"/>
  </si>
  <si>
    <t>1) watchdog 기능</t>
    <phoneticPr fontId="1" type="noConversion"/>
  </si>
  <si>
    <t xml:space="preserve">2) watchdog enable/disable option </t>
    <phoneticPr fontId="1" type="noConversion"/>
  </si>
  <si>
    <t>SSCG ( Spread Spectrum Clock Generation)</t>
    <phoneticPr fontId="1" type="noConversion"/>
  </si>
  <si>
    <t xml:space="preserve"> - EMI (Electromagnetic Interference) 저감을 위한 기능</t>
    <phoneticPr fontId="1" type="noConversion"/>
  </si>
  <si>
    <t xml:space="preserve"> - main PLL clock 을 미세하게 흔들어, 특정 주파수에 집중된 energy 를 분산 시켜, </t>
    <phoneticPr fontId="1" type="noConversion"/>
  </si>
  <si>
    <t xml:space="preserve">   결과적으로 측정 장비에서 주파수 별로 측정되는 energy 양을 낮추어 EMI 규제를 통과하기 위한 방법</t>
    <phoneticPr fontId="1" type="noConversion"/>
  </si>
  <si>
    <t>1. EMI 시험 방법</t>
    <phoneticPr fontId="1" type="noConversion"/>
  </si>
  <si>
    <t>2. EMI 규제 기준</t>
    <phoneticPr fontId="1" type="noConversion"/>
  </si>
  <si>
    <t xml:space="preserve">   - Class A(가정용) 와 Class B(산업용) 로 구분 됨.</t>
    <phoneticPr fontId="1" type="noConversion"/>
  </si>
  <si>
    <t>3. SSCG 사용시 효과</t>
    <phoneticPr fontId="1" type="noConversion"/>
  </si>
  <si>
    <t xml:space="preserve">   - 아래와 같이 SSCG enable 시 방사 energy 가 퍼지면 peak 값이 낮아 짐.</t>
    <phoneticPr fontId="1" type="noConversion"/>
  </si>
  <si>
    <t xml:space="preserve">   - 실측정 예</t>
    <phoneticPr fontId="1" type="noConversion"/>
  </si>
  <si>
    <t xml:space="preserve">   - 아래와 같이 EUT 에서 방출하는 전자파를  안테나로 포집 측정</t>
    <phoneticPr fontId="1" type="noConversion"/>
  </si>
  <si>
    <t xml:space="preserve">  5) AD7682 resolution 관련</t>
    <phoneticPr fontId="1" type="noConversion"/>
  </si>
  <si>
    <t xml:space="preserve">      2) internal reference voltage : 4.096 V</t>
    <phoneticPr fontId="1" type="noConversion"/>
  </si>
  <si>
    <t xml:space="preserve">      3) external reference voltage : 5.0 V(= Vcc)</t>
    <phoneticPr fontId="1" type="noConversion"/>
  </si>
  <si>
    <t xml:space="preserve">    - ADC 입력 : single ended analog, 0 ~ 3.3 V </t>
    <phoneticPr fontId="1" type="noConversion"/>
  </si>
  <si>
    <t xml:space="preserve">    - 16-bit ADC 이며 reference voltage (= Vref, Vref 까지 입력 전압 허용), Vref 는 3가지 중 선택할 수 있음.</t>
    <phoneticPr fontId="1" type="noConversion"/>
  </si>
  <si>
    <r>
      <t xml:space="preserve">      1) internal reference voltage : 2.5 V --&gt; </t>
    </r>
    <r>
      <rPr>
        <sz val="10"/>
        <color rgb="FFFF0000"/>
        <rFont val="맑은 고딕"/>
        <family val="3"/>
        <charset val="129"/>
        <scheme val="minor"/>
      </rPr>
      <t>사용 불가, 입력 전압은 최대 3.3 V 까지 가능하므로</t>
    </r>
    <phoneticPr fontId="1" type="noConversion"/>
  </si>
  <si>
    <t>resolution = 4.096 V / 65536 = 62.5 uV</t>
    <phoneticPr fontId="1" type="noConversion"/>
  </si>
  <si>
    <t>resolution = 5.0 V    / 65536 = 76.3 uV</t>
    <phoneticPr fontId="1" type="noConversion"/>
  </si>
  <si>
    <t>3.3 V 기준 step 수 = 3.3 V / 62.5 uV = 52,800</t>
    <phoneticPr fontId="1" type="noConversion"/>
  </si>
  <si>
    <t>3.3 V 기준 step 수 = 3.3 V / 76.3 uV = 43,250</t>
    <phoneticPr fontId="1" type="noConversion"/>
  </si>
  <si>
    <t>6. RTD I2C (mcp3427) State Machine</t>
    <phoneticPr fontId="1" type="noConversion"/>
  </si>
  <si>
    <t>State 0</t>
    <phoneticPr fontId="1" type="noConversion"/>
  </si>
  <si>
    <t xml:space="preserve"> - wait cnt = 0</t>
    <phoneticPr fontId="1" type="noConversion"/>
  </si>
  <si>
    <t>State 1</t>
    <phoneticPr fontId="1" type="noConversion"/>
  </si>
  <si>
    <t xml:space="preserve"> - write CFG_CH0</t>
    <phoneticPr fontId="1" type="noConversion"/>
  </si>
  <si>
    <t xml:space="preserve"> - read RTD channel 0 temp data</t>
    <phoneticPr fontId="1" type="noConversion"/>
  </si>
  <si>
    <t xml:space="preserve"> - read success : write CFG_CH1</t>
    <phoneticPr fontId="1" type="noConversion"/>
  </si>
  <si>
    <t>State 2</t>
    <phoneticPr fontId="1" type="noConversion"/>
  </si>
  <si>
    <t xml:space="preserve"> - read RTD channel 1 temp data</t>
    <phoneticPr fontId="1" type="noConversion"/>
  </si>
  <si>
    <t xml:space="preserve"> - read success : write CFG_CH0</t>
    <phoneticPr fontId="1" type="noConversion"/>
  </si>
  <si>
    <t>read success</t>
    <phoneticPr fontId="1" type="noConversion"/>
  </si>
  <si>
    <t>State FAULT</t>
    <phoneticPr fontId="1" type="noConversion"/>
  </si>
  <si>
    <t xml:space="preserve"> - MCP3427 fault state</t>
    <phoneticPr fontId="1" type="noConversion"/>
  </si>
  <si>
    <t xml:space="preserve"> - do nothing</t>
    <phoneticPr fontId="1" type="noConversion"/>
  </si>
  <si>
    <t>time-out</t>
    <phoneticPr fontId="1" type="noConversion"/>
  </si>
  <si>
    <t>read fail (retry)</t>
    <phoneticPr fontId="1" type="noConversion"/>
  </si>
  <si>
    <t>I2C3</t>
    <phoneticPr fontId="1" type="noConversion"/>
  </si>
  <si>
    <t>Psi-1000 Main board SW 작업 방법</t>
    <phoneticPr fontId="1" type="noConversion"/>
  </si>
  <si>
    <t>ETH</t>
    <phoneticPr fontId="1" type="noConversion"/>
  </si>
  <si>
    <t>MII_RX_CLK</t>
    <phoneticPr fontId="1" type="noConversion"/>
  </si>
  <si>
    <t>MII_MDIO</t>
    <phoneticPr fontId="1" type="noConversion"/>
  </si>
  <si>
    <t>DAC2</t>
  </si>
  <si>
    <t>MII_RX_DV</t>
    <phoneticPr fontId="1" type="noConversion"/>
  </si>
  <si>
    <t>MCO</t>
    <phoneticPr fontId="1" type="noConversion"/>
  </si>
  <si>
    <t>UART_TX1</t>
    <phoneticPr fontId="1" type="noConversion"/>
  </si>
  <si>
    <t>UART_RX1</t>
    <phoneticPr fontId="1" type="noConversion"/>
  </si>
  <si>
    <t>MII_RXD2</t>
    <phoneticPr fontId="1" type="noConversion"/>
  </si>
  <si>
    <t>MII_RXD3</t>
    <phoneticPr fontId="1" type="noConversion"/>
  </si>
  <si>
    <t>UART_TX3</t>
    <phoneticPr fontId="1" type="noConversion"/>
  </si>
  <si>
    <t>UART_RX3</t>
    <phoneticPr fontId="1" type="noConversion"/>
  </si>
  <si>
    <t>ADC3</t>
    <phoneticPr fontId="1" type="noConversion"/>
  </si>
  <si>
    <t>MII_MDC</t>
    <phoneticPr fontId="1" type="noConversion"/>
  </si>
  <si>
    <t>MII_TXD2</t>
    <phoneticPr fontId="1" type="noConversion"/>
  </si>
  <si>
    <t>MII_TX_CLK</t>
    <phoneticPr fontId="1" type="noConversion"/>
  </si>
  <si>
    <t>MII_RXD0</t>
    <phoneticPr fontId="1" type="noConversion"/>
  </si>
  <si>
    <t>MII_RXD1</t>
    <phoneticPr fontId="1" type="noConversion"/>
  </si>
  <si>
    <t>UART_TX6</t>
    <phoneticPr fontId="1" type="noConversion"/>
  </si>
  <si>
    <t>UART_RX6</t>
    <phoneticPr fontId="1" type="noConversion"/>
  </si>
  <si>
    <t>XTAL</t>
    <phoneticPr fontId="1" type="noConversion"/>
  </si>
  <si>
    <t>UART2</t>
    <phoneticPr fontId="1" type="noConversion"/>
  </si>
  <si>
    <t>UART_TX2</t>
    <phoneticPr fontId="1" type="noConversion"/>
  </si>
  <si>
    <t>UART_RX2</t>
    <phoneticPr fontId="1" type="noConversion"/>
  </si>
  <si>
    <t>TP6</t>
    <phoneticPr fontId="1" type="noConversion"/>
  </si>
  <si>
    <t>TP7</t>
  </si>
  <si>
    <t>TP8</t>
  </si>
  <si>
    <t>TP9</t>
  </si>
  <si>
    <t>TP10</t>
  </si>
  <si>
    <t>MII_TXD3</t>
    <phoneticPr fontId="1" type="noConversion"/>
  </si>
  <si>
    <t>MII_TX_EN</t>
    <phoneticPr fontId="1" type="noConversion"/>
  </si>
  <si>
    <t>MII_TX_D0</t>
    <phoneticPr fontId="1" type="noConversion"/>
  </si>
  <si>
    <t>MII_TX_D1</t>
    <phoneticPr fontId="1" type="noConversion"/>
  </si>
  <si>
    <t>MII_CRS</t>
    <phoneticPr fontId="1" type="noConversion"/>
  </si>
  <si>
    <t>MII_COL</t>
    <phoneticPr fontId="1" type="noConversion"/>
  </si>
  <si>
    <t>TP1</t>
    <phoneticPr fontId="1" type="noConversion"/>
  </si>
  <si>
    <t>TP2</t>
    <phoneticPr fontId="1" type="noConversion"/>
  </si>
  <si>
    <t>TP3</t>
  </si>
  <si>
    <t>TP5</t>
  </si>
  <si>
    <t>MII_RX_ER</t>
    <phoneticPr fontId="1" type="noConversion"/>
  </si>
  <si>
    <t xml:space="preserve"> DAC #1 output, 4-20mA ch#1 output</t>
    <phoneticPr fontId="1" type="noConversion"/>
  </si>
  <si>
    <t xml:space="preserve"> DAC #2 output, 4-20mA ch#2 output</t>
    <phoneticPr fontId="1" type="noConversion"/>
  </si>
  <si>
    <t xml:space="preserve"> UART #1, PC debugging port
 115200 baud, 8-bit data, 1 stop bit, no parity</t>
    <phoneticPr fontId="1" type="noConversion"/>
  </si>
  <si>
    <t>ch1 : PWM output
ALD valve control PWM</t>
    <phoneticPr fontId="1" type="noConversion"/>
  </si>
  <si>
    <t>4 Hz
(250 msec)</t>
    <phoneticPr fontId="1" type="noConversion"/>
  </si>
  <si>
    <t>4200
(4200 - 1)</t>
    <phoneticPr fontId="1" type="noConversion"/>
  </si>
  <si>
    <t>40 KHz
(25 usec)</t>
    <phoneticPr fontId="1" type="noConversion"/>
  </si>
  <si>
    <t>ch1 : PWM output
Heater control PWM</t>
    <phoneticPr fontId="1" type="noConversion"/>
  </si>
  <si>
    <t>0.5 Hz
(2 sec)</t>
    <phoneticPr fontId="1" type="noConversion"/>
  </si>
  <si>
    <t>33600
(33600 - 1)</t>
    <phoneticPr fontId="1" type="noConversion"/>
  </si>
  <si>
    <t>5 KHz
(200 usec)</t>
    <phoneticPr fontId="1" type="noConversion"/>
  </si>
  <si>
    <r>
      <t xml:space="preserve"> UART #2, control PC connection port(isolated), </t>
    </r>
    <r>
      <rPr>
        <b/>
        <sz val="10"/>
        <color rgb="FFFF0000"/>
        <rFont val="맑은 고딕"/>
        <family val="3"/>
        <charset val="129"/>
        <scheme val="minor"/>
      </rPr>
      <t xml:space="preserve">unused now
</t>
    </r>
    <r>
      <rPr>
        <sz val="10"/>
        <color theme="1"/>
        <rFont val="맑은 고딕"/>
        <family val="2"/>
        <charset val="129"/>
        <scheme val="minor"/>
      </rPr>
      <t xml:space="preserve"> 9600 baud, 8-bit data, 1 stop bit, no parity</t>
    </r>
    <phoneticPr fontId="1" type="noConversion"/>
  </si>
  <si>
    <r>
      <t xml:space="preserve"> UART #3, touch LCD port (TTL level interface), </t>
    </r>
    <r>
      <rPr>
        <b/>
        <sz val="10"/>
        <color rgb="FFFF0000"/>
        <rFont val="맑은 고딕"/>
        <family val="3"/>
        <charset val="129"/>
        <scheme val="minor"/>
      </rPr>
      <t>unused now</t>
    </r>
    <r>
      <rPr>
        <sz val="10"/>
        <color theme="1"/>
        <rFont val="맑은 고딕"/>
        <family val="2"/>
        <charset val="129"/>
        <scheme val="minor"/>
      </rPr>
      <t xml:space="preserve">
 9600 baud, 8-bit data, 1 stop bit, no parity</t>
    </r>
    <phoneticPr fontId="1" type="noConversion"/>
  </si>
  <si>
    <r>
      <t xml:space="preserve"> UART #6, </t>
    </r>
    <r>
      <rPr>
        <b/>
        <sz val="10"/>
        <color theme="1"/>
        <rFont val="맑은 고딕"/>
        <family val="3"/>
        <charset val="129"/>
        <scheme val="minor"/>
      </rPr>
      <t>RS-485 ASTON</t>
    </r>
    <r>
      <rPr>
        <sz val="10"/>
        <color theme="1"/>
        <rFont val="맑은 고딕"/>
        <family val="2"/>
        <charset val="129"/>
        <scheme val="minor"/>
      </rPr>
      <t xml:space="preserve"> communication port (isolated)
 - 9600 baud, 8-bit data, 1 stop bit, no parity</t>
    </r>
    <phoneticPr fontId="1" type="noConversion"/>
  </si>
  <si>
    <r>
      <t xml:space="preserve"> micro SD card interface, </t>
    </r>
    <r>
      <rPr>
        <b/>
        <sz val="10"/>
        <color rgb="FFFF0000"/>
        <rFont val="맑은 고딕"/>
        <family val="3"/>
        <charset val="129"/>
        <scheme val="minor"/>
      </rPr>
      <t xml:space="preserve">unused now
</t>
    </r>
    <r>
      <rPr>
        <sz val="10"/>
        <color theme="1"/>
        <rFont val="맑은 고딕"/>
        <family val="2"/>
        <charset val="129"/>
        <scheme val="minor"/>
      </rPr>
      <t xml:space="preserve"> </t>
    </r>
    <r>
      <rPr>
        <sz val="10"/>
        <color rgb="FFFF0000"/>
        <rFont val="맑은 고딕"/>
        <family val="3"/>
        <charset val="129"/>
        <scheme val="minor"/>
      </rPr>
      <t>use DMA2</t>
    </r>
    <phoneticPr fontId="1" type="noConversion"/>
  </si>
  <si>
    <t>4-20mA output channel enable/disable control 
 - 0 : 4-20mA output enable
 - 1 : 4-20mA output disable</t>
    <phoneticPr fontId="1" type="noConversion"/>
  </si>
  <si>
    <t>OUT420_CH1_ENB</t>
    <phoneticPr fontId="1" type="noConversion"/>
  </si>
  <si>
    <t>OUT420_CH2_ENB</t>
  </si>
  <si>
    <t>OUT420_CH3_ENB</t>
  </si>
  <si>
    <t>OUT420_CH4_ENB</t>
  </si>
  <si>
    <t xml:space="preserve"> SPI chp select (low active) for external DAC #1
 - LTC2601, 16-bit DAC</t>
    <phoneticPr fontId="1" type="noConversion"/>
  </si>
  <si>
    <t xml:space="preserve"> SPI chp select (low active) for external DAC #2
 - LTC2601, 16-bit DAC</t>
    <phoneticPr fontId="1" type="noConversion"/>
  </si>
  <si>
    <t>SPI_CSB_EXT_DAC1</t>
    <phoneticPr fontId="1" type="noConversion"/>
  </si>
  <si>
    <t>SPI_CSB_EXT_DAC2</t>
    <phoneticPr fontId="1" type="noConversion"/>
  </si>
  <si>
    <t>SPI_CSB_EXT_ADC03</t>
    <phoneticPr fontId="1" type="noConversion"/>
  </si>
  <si>
    <t xml:space="preserve"> SPI chp select (low active) for external ADC #0..3
 - AD7682, 16-bit 4 channel ADC</t>
    <phoneticPr fontId="1" type="noConversion"/>
  </si>
  <si>
    <t xml:space="preserve"> Panel LED #1 (Power LED, Green) on/off control
 - 0 (LED off),  1 (LED on)</t>
    <phoneticPr fontId="1" type="noConversion"/>
  </si>
  <si>
    <t xml:space="preserve"> Panel LED #2 (Alarm LED, Red) on/off control
 - 0 (LED off),  1 (LED on)</t>
    <phoneticPr fontId="1" type="noConversion"/>
  </si>
  <si>
    <t>PANEL_LED1</t>
    <phoneticPr fontId="1" type="noConversion"/>
  </si>
  <si>
    <t>PANEL_LED2</t>
    <phoneticPr fontId="1" type="noConversion"/>
  </si>
  <si>
    <t>BD_LED_YL</t>
    <phoneticPr fontId="1" type="noConversion"/>
  </si>
  <si>
    <t>BD_LED_GR</t>
    <phoneticPr fontId="1" type="noConversion"/>
  </si>
  <si>
    <t>BD_LED_RED</t>
    <phoneticPr fontId="1" type="noConversion"/>
  </si>
  <si>
    <t xml:space="preserve"> board LED yellow : 1(on), 0(off)</t>
    <phoneticPr fontId="1" type="noConversion"/>
  </si>
  <si>
    <t xml:space="preserve"> board LED green  : 1(on), 0(off)</t>
    <phoneticPr fontId="1" type="noConversion"/>
  </si>
  <si>
    <t xml:space="preserve"> board LED red     : 1(on), 0(off)</t>
    <phoneticPr fontId="1" type="noConversion"/>
  </si>
  <si>
    <r>
      <t xml:space="preserve">external 24V input </t>
    </r>
    <r>
      <rPr>
        <b/>
        <sz val="10"/>
        <color rgb="FFFF0000"/>
        <rFont val="맑은 고딕"/>
        <family val="3"/>
        <charset val="129"/>
        <scheme val="minor"/>
      </rPr>
      <t xml:space="preserve">undefined
</t>
    </r>
    <r>
      <rPr>
        <sz val="10"/>
        <color theme="1"/>
        <rFont val="맑은 고딕"/>
        <family val="2"/>
        <charset val="129"/>
        <scheme val="minor"/>
      </rPr>
      <t xml:space="preserve"> - 0 : input activated
 - 1 : idle</t>
    </r>
    <phoneticPr fontId="1" type="noConversion"/>
  </si>
  <si>
    <r>
      <t xml:space="preserve"> external 24V input</t>
    </r>
    <r>
      <rPr>
        <b/>
        <sz val="10"/>
        <color rgb="FFFF0000"/>
        <rFont val="맑은 고딕"/>
        <family val="3"/>
        <charset val="129"/>
        <scheme val="minor"/>
      </rPr>
      <t xml:space="preserve"> defined</t>
    </r>
    <r>
      <rPr>
        <sz val="10"/>
        <color theme="1"/>
        <rFont val="맑은 고딕"/>
        <family val="2"/>
        <charset val="129"/>
        <scheme val="minor"/>
      </rPr>
      <t xml:space="preserve">
 - 0 : input activated
 - 1 : idle</t>
    </r>
    <phoneticPr fontId="1" type="noConversion"/>
  </si>
  <si>
    <t xml:space="preserve"> 24V output5,  1(output Tr. on)  0(output Tr. off)
 - dry pump relay on/off control
 - 0 (dry pump relay off),  1 (dry pump relay on)</t>
    <phoneticPr fontId="1" type="noConversion"/>
  </si>
  <si>
    <r>
      <t xml:space="preserve"> 24V output9,  1(output Tr. on)  0(output Tr. off)
</t>
    </r>
    <r>
      <rPr>
        <b/>
        <sz val="10"/>
        <color rgb="FFFF0000"/>
        <rFont val="맑은 고딕"/>
        <family val="3"/>
        <charset val="129"/>
        <scheme val="minor"/>
      </rPr>
      <t xml:space="preserve"> - unused now</t>
    </r>
    <phoneticPr fontId="1" type="noConversion"/>
  </si>
  <si>
    <t xml:space="preserve"> PCB Revision (internal pull-up)
 PI_09   PI_08   PCB Revision
   0        0       rev 0.1
   0        1       rev 0.2
   1        0       rev 0.3
   1        1       rev 0.4</t>
    <phoneticPr fontId="1" type="noConversion"/>
  </si>
  <si>
    <r>
      <t xml:space="preserve"> EEPROM I2C, </t>
    </r>
    <r>
      <rPr>
        <b/>
        <sz val="10"/>
        <color rgb="FFFF0000"/>
        <rFont val="맑은 고딕"/>
        <family val="3"/>
        <charset val="129"/>
        <scheme val="minor"/>
      </rPr>
      <t>unused now</t>
    </r>
    <r>
      <rPr>
        <sz val="10"/>
        <rFont val="맑은 고딕"/>
        <family val="3"/>
        <charset val="129"/>
        <scheme val="minor"/>
      </rPr>
      <t xml:space="preserve">
 - fast mode (400 KHz)</t>
    </r>
    <phoneticPr fontId="1" type="noConversion"/>
  </si>
  <si>
    <t>RCC</t>
    <phoneticPr fontId="1" type="noConversion"/>
  </si>
  <si>
    <t xml:space="preserve"> 25MHz clock for PHY</t>
    <phoneticPr fontId="1" type="noConversion"/>
  </si>
  <si>
    <t xml:space="preserve">3) MCU clock assign </t>
    <phoneticPr fontId="1" type="noConversion"/>
  </si>
  <si>
    <t>2) MCU resource assign (UART, I2C, SPI, SDIO, ETH, ADC, DAC, GPIO, RTC, timer, RTOS, LWIP)</t>
    <phoneticPr fontId="1" type="noConversion"/>
  </si>
  <si>
    <t xml:space="preserve">   MCO1 &lt;-- HSE 가 되도록 할 것</t>
    <phoneticPr fontId="1" type="noConversion"/>
  </si>
  <si>
    <t xml:space="preserve">   RTC clock 은 LSE 가 되도록 할 것</t>
    <phoneticPr fontId="1" type="noConversion"/>
  </si>
  <si>
    <r>
      <t xml:space="preserve"> 24V output 8,  1(output Tr. on)  0(output Tr. off)
</t>
    </r>
    <r>
      <rPr>
        <b/>
        <sz val="10"/>
        <color rgb="FFFF0000"/>
        <rFont val="맑은 고딕"/>
        <family val="3"/>
        <charset val="129"/>
        <scheme val="minor"/>
      </rPr>
      <t xml:space="preserve"> - unused now</t>
    </r>
    <phoneticPr fontId="1" type="noConversion"/>
  </si>
  <si>
    <r>
      <t xml:space="preserve"> 24V output 7,  1(output Tr. on)  0(output Tr. off)
</t>
    </r>
    <r>
      <rPr>
        <b/>
        <sz val="10"/>
        <color rgb="FFFF0000"/>
        <rFont val="맑은 고딕"/>
        <family val="3"/>
        <charset val="129"/>
        <scheme val="minor"/>
      </rPr>
      <t xml:space="preserve"> - unused now</t>
    </r>
    <phoneticPr fontId="1" type="noConversion"/>
  </si>
  <si>
    <r>
      <t xml:space="preserve"> 24V output 6,  1(output Tr. on)  0(output Tr. off)
</t>
    </r>
    <r>
      <rPr>
        <b/>
        <sz val="10"/>
        <color rgb="FFFF0000"/>
        <rFont val="맑은 고딕"/>
        <family val="3"/>
        <charset val="129"/>
        <scheme val="minor"/>
      </rPr>
      <t xml:space="preserve"> - unused now</t>
    </r>
    <phoneticPr fontId="1" type="noConversion"/>
  </si>
  <si>
    <t xml:space="preserve"> 24V output 1,  1(output Tr. on)  0(output Tr. off)
 - timer 11, ch 1, high active PWM output
 - Heater control PWM output, PWM freq. = 0.5 Hz (2 sec period)</t>
    <phoneticPr fontId="1" type="noConversion"/>
  </si>
  <si>
    <t xml:space="preserve"> 24V output 4,  1(output Tr. on)  0(output Tr. off)
 - solenoid #3(spare air line) on/off control 
 - 0 (spare air line off),  1 (spare air line on)</t>
    <phoneticPr fontId="1" type="noConversion"/>
  </si>
  <si>
    <t xml:space="preserve"> 24V output 0,  1(output Tr. on)  0(output Tr. off)
 - timer 10, ch 1, high active PWM output
 - ALD valve control PWM output, PWM freq. = 4 Hz</t>
    <phoneticPr fontId="1" type="noConversion"/>
  </si>
  <si>
    <t xml:space="preserve"> 24V output 2,  1(output Tr. on)  0(output Tr. off)
 - solenoid #1(Plasma gas line) on/off control 
 - 0 (Plasma gas line off),  1 (Plasma gas line on)</t>
    <phoneticPr fontId="1" type="noConversion"/>
  </si>
  <si>
    <t xml:space="preserve"> 24V output 3,  1(output Tr. on)  0(output Tr. off)
 - solenoid #2(EI gas line) on/off control 
 - 0 (EI gas line on),  1 (EI gas line off)</t>
    <phoneticPr fontId="1" type="noConversion"/>
  </si>
  <si>
    <t>PCB_REV0</t>
    <phoneticPr fontId="1" type="noConversion"/>
  </si>
  <si>
    <t>PCB_REV1</t>
    <phoneticPr fontId="1" type="noConversion"/>
  </si>
  <si>
    <t xml:space="preserve">   - 사용하지 않는 핀은 모두 GPIO input mode, pull-up 으로 설정 한다.</t>
    <phoneticPr fontId="1" type="noConversion"/>
  </si>
  <si>
    <t xml:space="preserve">   - GPIO output 으로 사용할 pin 들은 초기값 high/low 를 동작에 맞추어 잘 설정 한다.</t>
    <phoneticPr fontId="1" type="noConversion"/>
  </si>
  <si>
    <t>4) IWDG (independent watchdog) 기능 사용할 것</t>
    <phoneticPr fontId="1" type="noConversion"/>
  </si>
  <si>
    <t xml:space="preserve">   - pre-scaler : 16</t>
    <phoneticPr fontId="1" type="noConversion"/>
  </si>
  <si>
    <t xml:space="preserve">   - reload : 4095</t>
    <phoneticPr fontId="1" type="noConversion"/>
  </si>
  <si>
    <t>2 KHz
(500 usec)</t>
    <phoneticPr fontId="1" type="noConversion"/>
  </si>
  <si>
    <t>0.488 Hz
(2.048 sec)</t>
    <phoneticPr fontId="1" type="noConversion"/>
  </si>
  <si>
    <t xml:space="preserve">   - 단, generation watchdog code 는 그대로 사용하지 않고 env 설정에 맞추어 사용/비사용 결정할 것</t>
    <phoneticPr fontId="1" type="noConversion"/>
  </si>
  <si>
    <t>5) Middleware 사용 설정할 것</t>
    <phoneticPr fontId="1" type="noConversion"/>
  </si>
  <si>
    <t xml:space="preserve">   - FATFS : SD memory card 사용시 필요한 file system </t>
    <phoneticPr fontId="1" type="noConversion"/>
  </si>
  <si>
    <t xml:space="preserve">                ---&gt; SD_DET 핀으로 사용하는 GPIO 선택하여야 함.</t>
    <phoneticPr fontId="1" type="noConversion"/>
  </si>
  <si>
    <t xml:space="preserve">   - FREERTOS : RTOS 사용시 선택</t>
    <phoneticPr fontId="1" type="noConversion"/>
  </si>
  <si>
    <t xml:space="preserve">   -  LwIP :  Light weight IP, ethernet 사용시 선택</t>
    <phoneticPr fontId="1" type="noConversion"/>
  </si>
  <si>
    <t xml:space="preserve">      --- DHCP : disable</t>
    <phoneticPr fontId="1" type="noConversion"/>
  </si>
  <si>
    <t xml:space="preserve">      --- netconn interface 사용할 것이므로 반드시 FREERTOS 사용해야 함.</t>
    <phoneticPr fontId="1" type="noConversion"/>
  </si>
  <si>
    <t xml:space="preserve">     --- CMSIS_V2 선택</t>
    <phoneticPr fontId="1" type="noConversion"/>
  </si>
  <si>
    <t xml:space="preserve">     --- 필요한 task 설정</t>
    <phoneticPr fontId="1" type="noConversion"/>
  </si>
  <si>
    <t xml:space="preserve">     --- 필요한 semaphore 설정</t>
    <phoneticPr fontId="1" type="noConversion"/>
  </si>
  <si>
    <t>1) CubeIDE 실행 --&gt; workspace directory 지정 (주로 06. FW directory 지정) --&gt; project 생성 (psi_1000_FW_1 과 같이 project 지정)</t>
    <phoneticPr fontId="1" type="noConversion"/>
  </si>
  <si>
    <t xml:space="preserve">    --&gt; project 생성에 시간 좀 걸림</t>
    <phoneticPr fontId="1" type="noConversion"/>
  </si>
  <si>
    <t xml:space="preserve">   RCC --&gt; HSE enable(bypass clock source선택) --&gt; LSE enable(crystal/ceramic resonator 선택) --&gt; MCO1(master clock output 1) enable 할 것 </t>
    <phoneticPr fontId="1" type="noConversion"/>
  </si>
  <si>
    <t xml:space="preserve">   (MCU 25MHz clock 을 PHY 에 공급하고자 할때)</t>
    <phoneticPr fontId="1" type="noConversion"/>
  </si>
  <si>
    <t xml:space="preserve">used by RTOS </t>
    <phoneticPr fontId="1" type="noConversion"/>
  </si>
  <si>
    <t xml:space="preserve">  2) STM32F407IGHX_FLASH.ld : 아래와 같이 수정해야 함</t>
    <phoneticPr fontId="1" type="noConversion"/>
  </si>
  <si>
    <t>3) Psi-1000 main board source 저장 위치</t>
    <phoneticPr fontId="1" type="noConversion"/>
  </si>
  <si>
    <t xml:space="preserve">    https://yjyoo/svn/psi_1000/Psi-1000_FW</t>
    <phoneticPr fontId="1" type="noConversion"/>
  </si>
  <si>
    <t>6) IAP 를 이용한 FW upgrade 를 위해 필요한 내용들 수정해야 함. --&gt; IAP sheet 내용 참조</t>
    <phoneticPr fontId="1" type="noConversion"/>
  </si>
  <si>
    <t>PAR_IN0_ALD</t>
    <phoneticPr fontId="1" type="noConversion"/>
  </si>
  <si>
    <t>PAR_IN1_PUMP_RUN</t>
    <phoneticPr fontId="1" type="noConversion"/>
  </si>
  <si>
    <t>PAR_IN2_PUMP_ALARM</t>
    <phoneticPr fontId="1" type="noConversion"/>
  </si>
  <si>
    <t>PAR_IN3</t>
    <phoneticPr fontId="1" type="noConversion"/>
  </si>
  <si>
    <t>PAR_IN4</t>
    <phoneticPr fontId="1" type="noConversion"/>
  </si>
  <si>
    <t>PAR_IN5</t>
    <phoneticPr fontId="1" type="noConversion"/>
  </si>
  <si>
    <t>PAR_IN6</t>
    <phoneticPr fontId="1" type="noConversion"/>
  </si>
  <si>
    <t>PAR_IN7</t>
    <phoneticPr fontId="1" type="noConversion"/>
  </si>
  <si>
    <t>PAR_OUT9</t>
    <phoneticPr fontId="1" type="noConversion"/>
  </si>
  <si>
    <t>2. UART Handling</t>
    <phoneticPr fontId="1" type="noConversion"/>
  </si>
  <si>
    <t xml:space="preserve">   1) UART Rx</t>
    <phoneticPr fontId="1" type="noConversion"/>
  </si>
  <si>
    <t xml:space="preserve">      - uart Rx 는 interrupt 방식을 사용 한다.</t>
    <phoneticPr fontId="1" type="noConversion"/>
  </si>
  <si>
    <t xml:space="preserve">      - Rx int. 발생시 받은 1 character 를 Rx queue 에 저장 한다.</t>
    <phoneticPr fontId="1" type="noConversion"/>
  </si>
  <si>
    <t xml:space="preserve">      - Rx queue 에 저장된 message 는 application service routine 에서 주기적으로(10msec) polling 하여 처리 한다.</t>
    <phoneticPr fontId="1" type="noConversion"/>
  </si>
  <si>
    <t xml:space="preserve">   2) UART Tx</t>
    <phoneticPr fontId="1" type="noConversion"/>
  </si>
  <si>
    <t xml:space="preserve">      - term_printf() 함수에서 uart Tx queue 에 Tx 할 data 를 저장 한다.</t>
    <phoneticPr fontId="1" type="noConversion"/>
  </si>
  <si>
    <t xml:space="preserve">      - application 에서 주기적으로(1msec) 으로 uart_tx_service() 함수를 호출하여야 한다.</t>
    <phoneticPr fontId="1" type="noConversion"/>
  </si>
  <si>
    <t>P</t>
    <phoneticPr fontId="1" type="noConversion"/>
  </si>
  <si>
    <t>s</t>
    <phoneticPr fontId="1" type="noConversion"/>
  </si>
  <si>
    <t>i</t>
    <phoneticPr fontId="1" type="noConversion"/>
  </si>
  <si>
    <t>시료 #8</t>
  </si>
  <si>
    <t>V1.1</t>
    <phoneticPr fontId="1" type="noConversion"/>
  </si>
  <si>
    <t xml:space="preserve"> UART #1 : debug</t>
    <phoneticPr fontId="1" type="noConversion"/>
  </si>
  <si>
    <t xml:space="preserve"> UART #2 : ext. PC</t>
    <phoneticPr fontId="1" type="noConversion"/>
  </si>
  <si>
    <t xml:space="preserve"> UART #3 : Nextion LCD </t>
    <phoneticPr fontId="1" type="noConversion"/>
  </si>
  <si>
    <t xml:space="preserve"> UART #6 : RS-485</t>
    <phoneticPr fontId="1" type="noConversion"/>
  </si>
  <si>
    <t>Board LED</t>
    <phoneticPr fontId="1" type="noConversion"/>
  </si>
  <si>
    <t>EEPROM</t>
    <phoneticPr fontId="1" type="noConversion"/>
  </si>
  <si>
    <t>Ethernet</t>
    <phoneticPr fontId="1" type="noConversion"/>
  </si>
  <si>
    <t xml:space="preserve"> - system 동작 monitoring (debugging)</t>
    <phoneticPr fontId="1" type="noConversion"/>
  </si>
  <si>
    <t xml:space="preserve"> - external PC</t>
    <phoneticPr fontId="1" type="noConversion"/>
  </si>
  <si>
    <t xml:space="preserve"> - external PC, unused now</t>
    <phoneticPr fontId="1" type="noConversion"/>
  </si>
  <si>
    <t xml:space="preserve"> - touch LCD 와의 통신, 통신 protocol 구현, unused now</t>
    <phoneticPr fontId="1" type="noConversion"/>
  </si>
  <si>
    <t xml:space="preserve"> - ASTON communication port, 통신 protocol 구현</t>
    <phoneticPr fontId="1" type="noConversion"/>
  </si>
  <si>
    <t>UDP</t>
    <phoneticPr fontId="1" type="noConversion"/>
  </si>
  <si>
    <t>TCP</t>
    <phoneticPr fontId="1" type="noConversion"/>
  </si>
  <si>
    <t xml:space="preserve"> - RTC user setting 기능, back-up 기능</t>
    <phoneticPr fontId="1" type="noConversion"/>
  </si>
  <si>
    <t>LED 기능</t>
    <phoneticPr fontId="1" type="noConversion"/>
  </si>
  <si>
    <t>Panel LED</t>
    <phoneticPr fontId="1" type="noConversion"/>
  </si>
  <si>
    <t xml:space="preserve"> - LED on/off 기능 (red/green/yellow)</t>
    <phoneticPr fontId="1" type="noConversion"/>
  </si>
  <si>
    <t xml:space="preserve"> - LED on/off 기능 (Power/Alarm)</t>
    <phoneticPr fontId="1" type="noConversion"/>
  </si>
  <si>
    <t xml:space="preserve">4-20mA 입력 (1ch) </t>
    <phoneticPr fontId="1" type="noConversion"/>
  </si>
  <si>
    <t>temperature
measurement</t>
    <phoneticPr fontId="1" type="noConversion"/>
  </si>
  <si>
    <t xml:space="preserve"> 4 channel ADC (AD7682)</t>
    <phoneticPr fontId="1" type="noConversion"/>
  </si>
  <si>
    <t>0-10V 출력 (1 ch)</t>
    <phoneticPr fontId="1" type="noConversion"/>
  </si>
  <si>
    <t>4-20mA 출력(2 ch)</t>
    <phoneticPr fontId="1" type="noConversion"/>
  </si>
  <si>
    <t xml:space="preserve"> - use MCU internal DAC</t>
    <phoneticPr fontId="1" type="noConversion"/>
  </si>
  <si>
    <t xml:space="preserve"> - use external DAC (LTC2601)</t>
    <phoneticPr fontId="1" type="noConversion"/>
  </si>
  <si>
    <t>Board LED (red/gr/yl) test</t>
    <phoneticPr fontId="1" type="noConversion"/>
  </si>
  <si>
    <t>Panel LED #1, #2 test</t>
    <phoneticPr fontId="1" type="noConversion"/>
  </si>
  <si>
    <t>PAR_OUT0_ALD_VLV</t>
    <phoneticPr fontId="1" type="noConversion"/>
  </si>
  <si>
    <t>PAR_OUT2_SOL1</t>
    <phoneticPr fontId="1" type="noConversion"/>
  </si>
  <si>
    <t>PAR_OUT3_SOL2</t>
    <phoneticPr fontId="1" type="noConversion"/>
  </si>
  <si>
    <t>PAR_OUT8</t>
    <phoneticPr fontId="1" type="noConversion"/>
  </si>
  <si>
    <t>PAR_OUT7</t>
    <phoneticPr fontId="1" type="noConversion"/>
  </si>
  <si>
    <t>PAR_OUT6</t>
    <phoneticPr fontId="1" type="noConversion"/>
  </si>
  <si>
    <t>PAR_OUT1_HEATER</t>
    <phoneticPr fontId="1" type="noConversion"/>
  </si>
  <si>
    <t>PAR_OUT4_SOL3</t>
    <phoneticPr fontId="1" type="noConversion"/>
  </si>
  <si>
    <t>PAR_OUT5_PUMP</t>
    <phoneticPr fontId="1" type="noConversion"/>
  </si>
  <si>
    <t xml:space="preserve"> - individual parallel output 기능 구현
 - ALD valve : PWM output 기능 구현 (4 Hz)
 - Heater output : PWM output 기능 구현 (0.5 Hz)</t>
    <phoneticPr fontId="1" type="noConversion"/>
  </si>
  <si>
    <t xml:space="preserve"> - parallel input 기능 구현</t>
    <phoneticPr fontId="1" type="noConversion"/>
  </si>
  <si>
    <t>main board 에 총 2개의 RTD sensor(3 wire) 가 부착 될 수 있음</t>
    <phoneticPr fontId="1" type="noConversion"/>
  </si>
  <si>
    <t xml:space="preserve"> - RTD#1 : internal ADC(MCU, ADC1, 12-bit resolution) 사용 </t>
    <phoneticPr fontId="1" type="noConversion"/>
  </si>
  <si>
    <t>&lt; RTD external ADC 사용시 interface 회로 &gt;</t>
    <phoneticPr fontId="1" type="noConversion"/>
  </si>
  <si>
    <t>&lt; RTD #1/#2 internal ADC 사용시 interface 회로 &gt;</t>
    <phoneticPr fontId="1" type="noConversion"/>
  </si>
  <si>
    <r>
      <t xml:space="preserve"> - temperature range : 0 ~ 200 </t>
    </r>
    <r>
      <rPr>
        <sz val="10"/>
        <color rgb="FFFF0000"/>
        <rFont val="맑은 고딕"/>
        <family val="3"/>
        <charset val="129"/>
      </rPr>
      <t>°</t>
    </r>
    <r>
      <rPr>
        <sz val="8.5"/>
        <color rgb="FFFF0000"/>
        <rFont val="맑은 고딕"/>
        <family val="3"/>
        <charset val="129"/>
      </rPr>
      <t>C 범위만 사용 함.</t>
    </r>
    <phoneticPr fontId="1" type="noConversion"/>
  </si>
  <si>
    <t xml:space="preserve"> - RTD#2 : internal ADC(MCU, ADC3, 12-bit resolution) 사용 </t>
    <phoneticPr fontId="1" type="noConversion"/>
  </si>
  <si>
    <t>RTD #1(12-bit) calibration value on    0 °C</t>
    <phoneticPr fontId="1" type="noConversion"/>
  </si>
  <si>
    <t>RTD #1(12-bit) calibration value on 100 °C</t>
    <phoneticPr fontId="1" type="noConversion"/>
  </si>
  <si>
    <t>RTD #1(12-bit) calibration value on 200 °C</t>
    <phoneticPr fontId="1" type="noConversion"/>
  </si>
  <si>
    <t>#8</t>
  </si>
  <si>
    <t>3. LTC2601 SPI related</t>
    <phoneticPr fontId="1" type="noConversion"/>
  </si>
  <si>
    <t xml:space="preserve">   - LTC2601 : 1 channel 16-bit DAC</t>
    <phoneticPr fontId="1" type="noConversion"/>
  </si>
  <si>
    <t>resolution = 3.3 V / 65536 = 50.35 uV</t>
    <phoneticPr fontId="1" type="noConversion"/>
  </si>
  <si>
    <t>0 ~ 3.3 V (chip external reference 3.3V)</t>
    <phoneticPr fontId="1" type="noConversion"/>
  </si>
  <si>
    <t>LTC2601</t>
    <phoneticPr fontId="1" type="noConversion"/>
  </si>
  <si>
    <t>D15</t>
    <phoneticPr fontId="1" type="noConversion"/>
  </si>
  <si>
    <t>D14</t>
    <phoneticPr fontId="1" type="noConversion"/>
  </si>
  <si>
    <t>D13</t>
  </si>
  <si>
    <t>D12</t>
  </si>
  <si>
    <t>D11</t>
  </si>
  <si>
    <t>D10</t>
  </si>
  <si>
    <t>no operation</t>
    <phoneticPr fontId="1" type="noConversion"/>
  </si>
  <si>
    <t>1) write CMD = 0 0 1 1 , data = 0x0000 (DAC output 0 V)</t>
    <phoneticPr fontId="1" type="noConversion"/>
  </si>
  <si>
    <t xml:space="preserve">   </t>
    <phoneticPr fontId="1" type="noConversion"/>
  </si>
  <si>
    <t xml:space="preserve">  - Formula : Iout = 10 x (Vin/Rset) = 10 x (Vin / 1500) = Vin / 150</t>
    <phoneticPr fontId="1" type="noConversion"/>
  </si>
  <si>
    <t>Iout (mA)</t>
    <phoneticPr fontId="1" type="noConversion"/>
  </si>
  <si>
    <t>Vout(mV)</t>
    <phoneticPr fontId="1" type="noConversion"/>
  </si>
  <si>
    <t>1. MCU DAC</t>
    <phoneticPr fontId="1" type="noConversion"/>
  </si>
  <si>
    <t xml:space="preserve">  - MCU 의 internal DAC 를 사용하여 전압을 조정 한다.</t>
    <phoneticPr fontId="1" type="noConversion"/>
  </si>
  <si>
    <t xml:space="preserve">    </t>
    <phoneticPr fontId="1" type="noConversion"/>
  </si>
  <si>
    <t xml:space="preserve">  - resolution : 12-bit (4096 step), 3300 mV/ 4096 = 805.7uV</t>
    <phoneticPr fontId="1" type="noConversion"/>
  </si>
  <si>
    <t>Vin (mV)</t>
    <phoneticPr fontId="1" type="noConversion"/>
  </si>
  <si>
    <t xml:space="preserve">  - val</t>
    <phoneticPr fontId="1" type="noConversion"/>
  </si>
  <si>
    <t>: value range max</t>
    <phoneticPr fontId="1" type="noConversion"/>
  </si>
  <si>
    <t>: value range min</t>
    <phoneticPr fontId="1" type="noConversion"/>
  </si>
  <si>
    <t xml:space="preserve">  - cal_max</t>
    <phoneticPr fontId="1" type="noConversion"/>
  </si>
  <si>
    <t xml:space="preserve">  - cal_min</t>
    <phoneticPr fontId="1" type="noConversion"/>
  </si>
  <si>
    <t xml:space="preserve">  - val_percent</t>
    <phoneticPr fontId="1" type="noConversion"/>
  </si>
  <si>
    <t xml:space="preserve">: 출력을 원하는 value 의 출력 범위상의 percent </t>
    <phoneticPr fontId="1" type="noConversion"/>
  </si>
  <si>
    <t xml:space="preserve">  - range_max</t>
    <phoneticPr fontId="1" type="noConversion"/>
  </si>
  <si>
    <t xml:space="preserve">  - range_min</t>
    <phoneticPr fontId="1" type="noConversion"/>
  </si>
  <si>
    <t xml:space="preserve">                          (val - range_min)
val_percent =   ----------------------------
                      (range_max - range_min)</t>
    <phoneticPr fontId="1" type="noConversion"/>
  </si>
  <si>
    <t xml:space="preserve">  - dac_val</t>
    <phoneticPr fontId="1" type="noConversion"/>
  </si>
  <si>
    <t>: value 값에 대응하는 DAC control value</t>
    <phoneticPr fontId="1" type="noConversion"/>
  </si>
  <si>
    <t>dac_val =  val_percent x (cal_max - cal_min) + cal_min</t>
    <phoneticPr fontId="1" type="noConversion"/>
  </si>
  <si>
    <t>2. external DAC (LTC2601)</t>
    <phoneticPr fontId="1" type="noConversion"/>
  </si>
  <si>
    <t xml:space="preserve">  - 16-bit DAC</t>
    <phoneticPr fontId="1" type="noConversion"/>
  </si>
  <si>
    <t xml:space="preserve">  - MCU DAC 의 전압 출력 범위 : 0mV ~ 3300 mV</t>
    <phoneticPr fontId="1" type="noConversion"/>
  </si>
  <si>
    <t xml:space="preserve">  - resolution : 16-bit (65536 step), 3300 mV / 65536 = 50.354 uV</t>
    <phoneticPr fontId="1" type="noConversion"/>
  </si>
  <si>
    <t>MCU DAC val.</t>
    <phoneticPr fontId="1" type="noConversion"/>
  </si>
  <si>
    <t>ext. DAC val.</t>
    <phoneticPr fontId="1" type="noConversion"/>
  </si>
  <si>
    <t>default 3,800</t>
    <phoneticPr fontId="1" type="noConversion"/>
  </si>
  <si>
    <t>default 700</t>
    <phoneticPr fontId="1" type="noConversion"/>
  </si>
  <si>
    <t>default 11,000</t>
    <phoneticPr fontId="1" type="noConversion"/>
  </si>
  <si>
    <t>default 59,000</t>
    <phoneticPr fontId="1" type="noConversion"/>
  </si>
  <si>
    <t>default : 0</t>
    <phoneticPr fontId="1" type="noConversion"/>
  </si>
  <si>
    <t>MCU SPI : SPI #2 shares 3 board resources</t>
    <phoneticPr fontId="1" type="noConversion"/>
  </si>
  <si>
    <t xml:space="preserve">   - ADC (AD7682, 4 ch, 16-bit) : </t>
    <phoneticPr fontId="1" type="noConversion"/>
  </si>
  <si>
    <t xml:space="preserve">   - DAC (LTC2601, 1 ch, 16-bit) : 4~20mA OUT #2</t>
    <phoneticPr fontId="1" type="noConversion"/>
  </si>
  <si>
    <t xml:space="preserve">   - DAC (LTC2601, 1 ch, 16-bit) : 4~20mA OUT #3</t>
  </si>
  <si>
    <t>write at every 10 msec</t>
    <phoneticPr fontId="1" type="noConversion"/>
  </si>
  <si>
    <t xml:space="preserve"> 2.2. AD7682 SPI timing format</t>
    <phoneticPr fontId="1" type="noConversion"/>
  </si>
  <si>
    <t xml:space="preserve">2. AD7682 </t>
    <phoneticPr fontId="1" type="noConversion"/>
  </si>
  <si>
    <t xml:space="preserve"> 2.1 AD7682 spec.</t>
    <phoneticPr fontId="1" type="noConversion"/>
  </si>
  <si>
    <t xml:space="preserve">     - 16-bit sar ADC</t>
    <phoneticPr fontId="1" type="noConversion"/>
  </si>
  <si>
    <t xml:space="preserve">     - reference voltage : use internal 4.096 V </t>
    <phoneticPr fontId="1" type="noConversion"/>
  </si>
  <si>
    <t xml:space="preserve">     - resolution = 4.096 V / 65536 = 62.5 uV</t>
    <phoneticPr fontId="1" type="noConversion"/>
  </si>
  <si>
    <t>ch 0 : 4-20mA IN</t>
    <phoneticPr fontId="1" type="noConversion"/>
  </si>
  <si>
    <t>ch configuration
(unipolar com mode
COM pin ref)</t>
    <phoneticPr fontId="1" type="noConversion"/>
  </si>
  <si>
    <t xml:space="preserve">     - 4 ch unipolar com mode 사용</t>
    <phoneticPr fontId="1" type="noConversion"/>
  </si>
  <si>
    <t xml:space="preserve">  1) AD7682 CFG register</t>
    <phoneticPr fontId="1" type="noConversion"/>
  </si>
  <si>
    <t>ref. vtg selection
0 0 1 : int. 4.096V ref</t>
    <phoneticPr fontId="1" type="noConversion"/>
  </si>
  <si>
    <t>ch 1</t>
    <phoneticPr fontId="1" type="noConversion"/>
  </si>
  <si>
    <t>ch 2</t>
    <phoneticPr fontId="1" type="noConversion"/>
  </si>
  <si>
    <t>ch 3</t>
    <phoneticPr fontId="1" type="noConversion"/>
  </si>
  <si>
    <t>ch 0</t>
    <phoneticPr fontId="1" type="noConversion"/>
  </si>
  <si>
    <t>1 msec</t>
    <phoneticPr fontId="1" type="noConversion"/>
  </si>
  <si>
    <t>4 msec</t>
    <phoneticPr fontId="1" type="noConversion"/>
  </si>
  <si>
    <t>ADC scheme</t>
    <phoneticPr fontId="1" type="noConversion"/>
  </si>
  <si>
    <t>ADC ch 1
read 12 times</t>
    <phoneticPr fontId="1" type="noConversion"/>
  </si>
  <si>
    <t xml:space="preserve">    - to get 10 valid ADC sampled data, MCU must access ADC 12 times, because it requires 2 dummy cycle for proper CFG takes place.</t>
    <phoneticPr fontId="1" type="noConversion"/>
  </si>
  <si>
    <t xml:space="preserve"> 1.1 SPI allocations</t>
    <phoneticPr fontId="1" type="noConversion"/>
  </si>
  <si>
    <t xml:space="preserve"> 1.2 ADC channel charateristic</t>
    <phoneticPr fontId="1" type="noConversion"/>
  </si>
  <si>
    <t>20mA : 20mA x 150 ohm = 3000 mV,  48,000 step</t>
    <phoneticPr fontId="1" type="noConversion"/>
  </si>
  <si>
    <t>4mA : 4mA x 150 ohm = 600 mV,        9,600 step</t>
    <phoneticPr fontId="1" type="noConversion"/>
  </si>
  <si>
    <t>Network</t>
    <phoneticPr fontId="1" type="noConversion"/>
  </si>
  <si>
    <t>my IP address</t>
    <phoneticPr fontId="1" type="noConversion"/>
  </si>
  <si>
    <t>network mask</t>
    <phoneticPr fontId="1" type="noConversion"/>
  </si>
  <si>
    <t>default : 192.168.10.100</t>
    <phoneticPr fontId="1" type="noConversion"/>
  </si>
  <si>
    <t>default : 255.255.255.0</t>
    <phoneticPr fontId="1" type="noConversion"/>
  </si>
  <si>
    <t>default : 0.0.0.0</t>
    <phoneticPr fontId="1" type="noConversion"/>
  </si>
  <si>
    <t>default : 7000</t>
    <phoneticPr fontId="1" type="noConversion"/>
  </si>
  <si>
    <t>CAL_ADC_IN0_20m</t>
    <phoneticPr fontId="1" type="noConversion"/>
  </si>
  <si>
    <t>ADC input ch 0 calibrated value for current @20mA</t>
    <phoneticPr fontId="1" type="noConversion"/>
  </si>
  <si>
    <t>CAL_ADC_IN0_10V</t>
    <phoneticPr fontId="1" type="noConversion"/>
  </si>
  <si>
    <t>ADC input ch 0 calibrated value for voltage @10V</t>
    <phoneticPr fontId="1" type="noConversion"/>
  </si>
  <si>
    <t>CAL_ADC_IN1_20m</t>
    <phoneticPr fontId="1" type="noConversion"/>
  </si>
  <si>
    <t>CAL_ADC_IN1_10V</t>
    <phoneticPr fontId="1" type="noConversion"/>
  </si>
  <si>
    <t>ADC input ch 1 calibrated value for current @20mA</t>
    <phoneticPr fontId="1" type="noConversion"/>
  </si>
  <si>
    <t>ADC input ch 1 calibrated value for voltage @10V</t>
    <phoneticPr fontId="1" type="noConversion"/>
  </si>
  <si>
    <t>CAL_ADC_IN2_20m</t>
    <phoneticPr fontId="1" type="noConversion"/>
  </si>
  <si>
    <t>CAL_ADC_IN2_10V</t>
    <phoneticPr fontId="1" type="noConversion"/>
  </si>
  <si>
    <t>ADC input ch 2 calibrated value for current @20mA</t>
    <phoneticPr fontId="1" type="noConversion"/>
  </si>
  <si>
    <t>ADC input ch 2 calibrated value for voltage @10V</t>
    <phoneticPr fontId="1" type="noConversion"/>
  </si>
  <si>
    <t>CAL_ADC_IN3_20m</t>
    <phoneticPr fontId="1" type="noConversion"/>
  </si>
  <si>
    <t>CAL_ADC_IN3_10V</t>
    <phoneticPr fontId="1" type="noConversion"/>
  </si>
  <si>
    <t>ADC input ch 3 calibrated value for current @20mA</t>
    <phoneticPr fontId="1" type="noConversion"/>
  </si>
  <si>
    <t>ADC input ch 3 calibrated value for voltage @10V</t>
    <phoneticPr fontId="1" type="noConversion"/>
  </si>
  <si>
    <t>default : 48,000</t>
    <phoneticPr fontId="1" type="noConversion"/>
  </si>
  <si>
    <t>default : 50,000</t>
    <phoneticPr fontId="1" type="noConversion"/>
  </si>
  <si>
    <t xml:space="preserve">   - ADC : 4-20mA current sense</t>
    <phoneticPr fontId="1" type="noConversion"/>
  </si>
  <si>
    <t xml:space="preserve">   - ADC : 0-10V voltage sense</t>
    <phoneticPr fontId="1" type="noConversion"/>
  </si>
  <si>
    <t>OP-amp voltage gain = 47K/150K = 0.3133333</t>
    <phoneticPr fontId="1" type="noConversion"/>
  </si>
  <si>
    <t>10V input ---&gt; OP-amp output 3.13333V,       3.1333V / 62.5 uV = 50,133 step</t>
    <phoneticPr fontId="1" type="noConversion"/>
  </si>
  <si>
    <r>
      <t xml:space="preserve">ADC 입력 전압에 대한 voltage 계산 공식
                                       150K    50,133 step      </t>
    </r>
    <r>
      <rPr>
        <sz val="10"/>
        <color rgb="FFFF0000"/>
        <rFont val="맑은 고딕"/>
        <family val="3"/>
        <charset val="129"/>
        <scheme val="minor"/>
      </rPr>
      <t>step x 10</t>
    </r>
    <r>
      <rPr>
        <sz val="10"/>
        <color theme="1"/>
        <rFont val="맑은 고딕"/>
        <family val="2"/>
        <charset val="129"/>
        <scheme val="minor"/>
      </rPr>
      <t xml:space="preserve">
voltage (V) = step x 62.5uV x ------ x ------------ =</t>
    </r>
    <r>
      <rPr>
        <sz val="10"/>
        <color rgb="FFFF0000"/>
        <rFont val="맑은 고딕"/>
        <family val="3"/>
        <charset val="129"/>
        <scheme val="minor"/>
      </rPr>
      <t xml:space="preserve"> -----------</t>
    </r>
    <r>
      <rPr>
        <sz val="10"/>
        <color theme="1"/>
        <rFont val="맑은 고딕"/>
        <family val="2"/>
        <charset val="129"/>
        <scheme val="minor"/>
      </rPr>
      <t xml:space="preserve">
                                        47K      CAL_10V        </t>
    </r>
    <r>
      <rPr>
        <sz val="10"/>
        <color rgb="FFFF0000"/>
        <rFont val="맑은 고딕"/>
        <family val="3"/>
        <charset val="129"/>
        <scheme val="minor"/>
      </rPr>
      <t>CAL_10V</t>
    </r>
    <phoneticPr fontId="1" type="noConversion"/>
  </si>
  <si>
    <t>: 출력을 원하는 value (range_min &lt;= val &lt;= range_max)</t>
    <phoneticPr fontId="1" type="noConversion"/>
  </si>
  <si>
    <t>: calibrated DAC value at 20mA output</t>
    <phoneticPr fontId="1" type="noConversion"/>
  </si>
  <si>
    <t>: calibrated DAC value at 4mA output</t>
    <phoneticPr fontId="1" type="noConversion"/>
  </si>
  <si>
    <t>DAC_OUT0</t>
    <phoneticPr fontId="1" type="noConversion"/>
  </si>
  <si>
    <t>CAL_DAC_OUT0_4m</t>
    <phoneticPr fontId="1" type="noConversion"/>
  </si>
  <si>
    <t>CAL_DAC_OUT0_20m</t>
    <phoneticPr fontId="1" type="noConversion"/>
  </si>
  <si>
    <t>CAL_DAC_OUT0_0V</t>
    <phoneticPr fontId="1" type="noConversion"/>
  </si>
  <si>
    <t>CAL_DAC_OUT0_10V</t>
    <phoneticPr fontId="1" type="noConversion"/>
  </si>
  <si>
    <t>DAC output ch 0 calibrated value for current @4mA</t>
    <phoneticPr fontId="1" type="noConversion"/>
  </si>
  <si>
    <t>DAC output ch 0 calibrated value for current @20mA</t>
    <phoneticPr fontId="1" type="noConversion"/>
  </si>
  <si>
    <t>DAC output ch 0 calibrated value for voltage @0V</t>
    <phoneticPr fontId="1" type="noConversion"/>
  </si>
  <si>
    <t>DAC output ch 0 calibrated value for voltage @10V</t>
    <phoneticPr fontId="1" type="noConversion"/>
  </si>
  <si>
    <t>CAL_DAC_OUT1_4m</t>
    <phoneticPr fontId="1" type="noConversion"/>
  </si>
  <si>
    <t>CAL_DAC_OUT1_20m</t>
    <phoneticPr fontId="1" type="noConversion"/>
  </si>
  <si>
    <t>CAL_DAC_OUT1_0V</t>
    <phoneticPr fontId="1" type="noConversion"/>
  </si>
  <si>
    <t>CAL_DAC_OUT1_10V</t>
    <phoneticPr fontId="1" type="noConversion"/>
  </si>
  <si>
    <t>DAC output ch 1 calibrated value for current @4mA</t>
    <phoneticPr fontId="1" type="noConversion"/>
  </si>
  <si>
    <t>DAC output ch 1 calibrated value for current @20mA</t>
    <phoneticPr fontId="1" type="noConversion"/>
  </si>
  <si>
    <t>DAC output ch 1 calibrated value for voltage @0V</t>
    <phoneticPr fontId="1" type="noConversion"/>
  </si>
  <si>
    <t>DAC output ch 1 calibrated value for voltage @10V</t>
    <phoneticPr fontId="1" type="noConversion"/>
  </si>
  <si>
    <t>DAC_OUT1</t>
  </si>
  <si>
    <t>DAC_OUT2</t>
  </si>
  <si>
    <t>CAL_DAC_OUT2_4m</t>
    <phoneticPr fontId="1" type="noConversion"/>
  </si>
  <si>
    <t>CAL_DAC_OUT2_20m</t>
    <phoneticPr fontId="1" type="noConversion"/>
  </si>
  <si>
    <t>CAL_DAC_OUT2_0V</t>
    <phoneticPr fontId="1" type="noConversion"/>
  </si>
  <si>
    <t>CAL_DAC_OUT2_10V</t>
    <phoneticPr fontId="1" type="noConversion"/>
  </si>
  <si>
    <t>DAC output ch 2 calibrated value for current @4mA</t>
    <phoneticPr fontId="1" type="noConversion"/>
  </si>
  <si>
    <t>DAC output ch 2 calibrated value for current @20mA</t>
    <phoneticPr fontId="1" type="noConversion"/>
  </si>
  <si>
    <t>DAC output ch 2 calibrated value for voltage @0V</t>
    <phoneticPr fontId="1" type="noConversion"/>
  </si>
  <si>
    <t>DAC output ch 2 calibrated value for voltage @10V</t>
    <phoneticPr fontId="1" type="noConversion"/>
  </si>
  <si>
    <t>DAC_OUT3</t>
  </si>
  <si>
    <t>CAL_DAC_OUT3_4m</t>
    <phoneticPr fontId="1" type="noConversion"/>
  </si>
  <si>
    <t>CAL_DAC_OUT3_20m</t>
    <phoneticPr fontId="1" type="noConversion"/>
  </si>
  <si>
    <t>CAL_DAC_OUT3_0V</t>
    <phoneticPr fontId="1" type="noConversion"/>
  </si>
  <si>
    <t>CAL_DAC_OUT3_10V</t>
    <phoneticPr fontId="1" type="noConversion"/>
  </si>
  <si>
    <t>DAC output ch 3 calibrated value for current @4mA</t>
    <phoneticPr fontId="1" type="noConversion"/>
  </si>
  <si>
    <t>DAC output ch 3 calibrated value for current @20mA</t>
    <phoneticPr fontId="1" type="noConversion"/>
  </si>
  <si>
    <t>DAC output ch 3 calibrated value for voltage @0V</t>
    <phoneticPr fontId="1" type="noConversion"/>
  </si>
  <si>
    <t>DAC output ch 3 calibrated value for voltage @10V</t>
    <phoneticPr fontId="1" type="noConversion"/>
  </si>
  <si>
    <t>ADC_IN0
calibration data</t>
    <phoneticPr fontId="1" type="noConversion"/>
  </si>
  <si>
    <t>ADC_IN1
calibration data</t>
  </si>
  <si>
    <t>ADC_IN2
calibration data</t>
  </si>
  <si>
    <t>ADC_IN3
calibration data</t>
  </si>
  <si>
    <t>DAC_OUT0_EN</t>
    <phoneticPr fontId="1" type="noConversion"/>
  </si>
  <si>
    <t>DAC_OUT0_MODE</t>
    <phoneticPr fontId="1" type="noConversion"/>
  </si>
  <si>
    <t>DAC_OUT0_TEST_VAL</t>
    <phoneticPr fontId="1" type="noConversion"/>
  </si>
  <si>
    <t>DAC_OUT0_CR_MAX</t>
    <phoneticPr fontId="1" type="noConversion"/>
  </si>
  <si>
    <t>DAC_OUT0_CR_MIN</t>
    <phoneticPr fontId="1" type="noConversion"/>
  </si>
  <si>
    <t>DAC_OUT0, enable/disable,   1(enable), 0(disable)</t>
    <phoneticPr fontId="1" type="noConversion"/>
  </si>
  <si>
    <t>DAC_OUT0, manual test mode output value</t>
    <phoneticPr fontId="1" type="noConversion"/>
  </si>
  <si>
    <t xml:space="preserve">DAC_OUT0, current range max --&gt; 20mA </t>
    <phoneticPr fontId="1" type="noConversion"/>
  </si>
  <si>
    <t xml:space="preserve">DAC_OUT0, current range min --&gt; 4mA </t>
    <phoneticPr fontId="1" type="noConversion"/>
  </si>
  <si>
    <t>DAC_OUT1_EN</t>
    <phoneticPr fontId="1" type="noConversion"/>
  </si>
  <si>
    <t>DAC_OUT1_MODE</t>
    <phoneticPr fontId="1" type="noConversion"/>
  </si>
  <si>
    <t>DAC_OUT1_TEST_VAL</t>
    <phoneticPr fontId="1" type="noConversion"/>
  </si>
  <si>
    <t>DAC_OUT1_CR_MAX</t>
    <phoneticPr fontId="1" type="noConversion"/>
  </si>
  <si>
    <t>DAC_OUT1_CR_MIN</t>
    <phoneticPr fontId="1" type="noConversion"/>
  </si>
  <si>
    <t>DAC_OUT1, enable/disable,   1(enable), 0(disable)</t>
    <phoneticPr fontId="1" type="noConversion"/>
  </si>
  <si>
    <t>DAC_OUT1, manual test mode output value</t>
    <phoneticPr fontId="1" type="noConversion"/>
  </si>
  <si>
    <t xml:space="preserve">DAC_OUT1, current range max --&gt; 20mA </t>
    <phoneticPr fontId="1" type="noConversion"/>
  </si>
  <si>
    <t xml:space="preserve">DAC_OUT1, current range min --&gt; 4mA </t>
    <phoneticPr fontId="1" type="noConversion"/>
  </si>
  <si>
    <t>DAC_OUT2_EN</t>
    <phoneticPr fontId="1" type="noConversion"/>
  </si>
  <si>
    <t>DAC_OUT2_MODE</t>
    <phoneticPr fontId="1" type="noConversion"/>
  </si>
  <si>
    <t>DAC_OUT2_TEST_VAL</t>
    <phoneticPr fontId="1" type="noConversion"/>
  </si>
  <si>
    <t>DAC_OUT2_CR_MAX</t>
    <phoneticPr fontId="1" type="noConversion"/>
  </si>
  <si>
    <t>DAC_OUT2_CR_MIN</t>
    <phoneticPr fontId="1" type="noConversion"/>
  </si>
  <si>
    <t>DAC_OUT2, enable/disable,   1(enable), 0(disable)</t>
    <phoneticPr fontId="1" type="noConversion"/>
  </si>
  <si>
    <t>DAC_OUT2, manual test mode output value</t>
    <phoneticPr fontId="1" type="noConversion"/>
  </si>
  <si>
    <t xml:space="preserve">DAC_OUT2, current range max --&gt; 20mA </t>
    <phoneticPr fontId="1" type="noConversion"/>
  </si>
  <si>
    <t xml:space="preserve">DAC_OUT2, current range min --&gt; 4mA </t>
    <phoneticPr fontId="1" type="noConversion"/>
  </si>
  <si>
    <t>DAC_OUT3_EN</t>
    <phoneticPr fontId="1" type="noConversion"/>
  </si>
  <si>
    <t>DAC_OUT3_MODE</t>
    <phoneticPr fontId="1" type="noConversion"/>
  </si>
  <si>
    <t>DAC_OUT3_TEST_VAL</t>
    <phoneticPr fontId="1" type="noConversion"/>
  </si>
  <si>
    <t>DAC_OUT3_CR_MAX</t>
    <phoneticPr fontId="1" type="noConversion"/>
  </si>
  <si>
    <t>DAC_OUT3_CR_MIN</t>
    <phoneticPr fontId="1" type="noConversion"/>
  </si>
  <si>
    <t>DAC_OUT3, enable/disable,   1(enable), 0(disable)</t>
    <phoneticPr fontId="1" type="noConversion"/>
  </si>
  <si>
    <t>DAC_OUT3, manual test mode output value</t>
    <phoneticPr fontId="1" type="noConversion"/>
  </si>
  <si>
    <t xml:space="preserve">DAC_OUT3, current range max --&gt; 20mA </t>
    <phoneticPr fontId="1" type="noConversion"/>
  </si>
  <si>
    <t xml:space="preserve">DAC_OUT3, current range min --&gt; 4mA </t>
    <phoneticPr fontId="1" type="noConversion"/>
  </si>
  <si>
    <t>default : 700</t>
    <phoneticPr fontId="1" type="noConversion"/>
  </si>
  <si>
    <t>default : 3,800</t>
    <phoneticPr fontId="1" type="noConversion"/>
  </si>
  <si>
    <t>default : 600</t>
    <phoneticPr fontId="1" type="noConversion"/>
  </si>
  <si>
    <t>default : 3700</t>
    <phoneticPr fontId="1" type="noConversion"/>
  </si>
  <si>
    <t>DAC_OUT0
(MCU internal)
calibration data</t>
    <phoneticPr fontId="1" type="noConversion"/>
  </si>
  <si>
    <t>DAC_OUT1
(MCU internal)
calibration data</t>
    <phoneticPr fontId="1" type="noConversion"/>
  </si>
  <si>
    <t>DAC_OUT2
(external)
calibration data</t>
    <phoneticPr fontId="1" type="noConversion"/>
  </si>
  <si>
    <t>DAC_OUT3
(external)
calibration data</t>
    <phoneticPr fontId="1" type="noConversion"/>
  </si>
  <si>
    <t>DAC_OUT0_VR_MAX</t>
    <phoneticPr fontId="1" type="noConversion"/>
  </si>
  <si>
    <t>DAC_OUT0_VR_MIN</t>
    <phoneticPr fontId="1" type="noConversion"/>
  </si>
  <si>
    <t xml:space="preserve">DAC_OUT0, voltage range max --&gt; 10 V </t>
    <phoneticPr fontId="1" type="noConversion"/>
  </si>
  <si>
    <t xml:space="preserve">DAC_OUT0, voltage range min --&gt; 0 V </t>
    <phoneticPr fontId="1" type="noConversion"/>
  </si>
  <si>
    <t>DAC_OUT1_VR_MAX</t>
    <phoneticPr fontId="1" type="noConversion"/>
  </si>
  <si>
    <t>DAC_OUT1_VR_MIN</t>
    <phoneticPr fontId="1" type="noConversion"/>
  </si>
  <si>
    <t xml:space="preserve">DAC_OUT1, voltage range max --&gt; 10 V </t>
    <phoneticPr fontId="1" type="noConversion"/>
  </si>
  <si>
    <t xml:space="preserve">DAC_OUT1, voltage range min --&gt; 0 V </t>
    <phoneticPr fontId="1" type="noConversion"/>
  </si>
  <si>
    <t>DAC_OUT2_VR_MAX</t>
    <phoneticPr fontId="1" type="noConversion"/>
  </si>
  <si>
    <t>DAC_OUT2_VR_MIN</t>
    <phoneticPr fontId="1" type="noConversion"/>
  </si>
  <si>
    <t xml:space="preserve">DAC_OUT2, voltage range max --&gt; 10 V </t>
    <phoneticPr fontId="1" type="noConversion"/>
  </si>
  <si>
    <t xml:space="preserve">DAC_OUT2, voltage range min --&gt; 0 V </t>
    <phoneticPr fontId="1" type="noConversion"/>
  </si>
  <si>
    <t>DAC_OUT3_VR_MAX</t>
    <phoneticPr fontId="1" type="noConversion"/>
  </si>
  <si>
    <t>DAC_OUT3_VR_MIN</t>
    <phoneticPr fontId="1" type="noConversion"/>
  </si>
  <si>
    <t xml:space="preserve">DAC_OUT3, voltage range max --&gt; 10 V </t>
    <phoneticPr fontId="1" type="noConversion"/>
  </si>
  <si>
    <t xml:space="preserve">DAC_OUT3, voltage range min --&gt; 0 V </t>
    <phoneticPr fontId="1" type="noConversion"/>
  </si>
  <si>
    <t>DAC OUT 기능</t>
    <phoneticPr fontId="1" type="noConversion"/>
  </si>
  <si>
    <t xml:space="preserve"> - DAC output 은 4-20mA 출력 또는 0-10V 출력으로 사용 가능 함.</t>
    <phoneticPr fontId="1" type="noConversion"/>
  </si>
  <si>
    <t xml:space="preserve">  - MCU DAC 의 전압 출력 범위 : 200mV ~ 3100 mV</t>
    <phoneticPr fontId="1" type="noConversion"/>
  </si>
  <si>
    <t xml:space="preserve">  - default DAC value </t>
    <phoneticPr fontId="1" type="noConversion"/>
  </si>
  <si>
    <r>
      <t xml:space="preserve"> - 0.5V output = </t>
    </r>
    <r>
      <rPr>
        <b/>
        <u/>
        <sz val="10"/>
        <color rgb="FFFF0000"/>
        <rFont val="맑은 고딕"/>
        <family val="3"/>
        <charset val="129"/>
        <scheme val="minor"/>
      </rPr>
      <t>620</t>
    </r>
    <r>
      <rPr>
        <sz val="10"/>
        <color theme="1"/>
        <rFont val="맑은 고딕"/>
        <family val="2"/>
        <charset val="129"/>
        <scheme val="minor"/>
      </rPr>
      <t xml:space="preserve"> x 805.7uV</t>
    </r>
    <phoneticPr fontId="1" type="noConversion"/>
  </si>
  <si>
    <r>
      <t xml:space="preserve"> - 3.0V output = </t>
    </r>
    <r>
      <rPr>
        <b/>
        <u/>
        <sz val="10"/>
        <color rgb="FFFF0000"/>
        <rFont val="맑은 고딕"/>
        <family val="3"/>
        <charset val="129"/>
        <scheme val="minor"/>
      </rPr>
      <t>3723</t>
    </r>
    <r>
      <rPr>
        <sz val="10"/>
        <color theme="1"/>
        <rFont val="맑은 고딕"/>
        <family val="2"/>
        <charset val="129"/>
        <scheme val="minor"/>
      </rPr>
      <t xml:space="preserve"> x 805.7uV</t>
    </r>
    <phoneticPr fontId="1" type="noConversion"/>
  </si>
  <si>
    <r>
      <t xml:space="preserve"> - 0.5V output = </t>
    </r>
    <r>
      <rPr>
        <b/>
        <u/>
        <sz val="10"/>
        <color rgb="FFFF0000"/>
        <rFont val="맑은 고딕"/>
        <family val="3"/>
        <charset val="129"/>
        <scheme val="minor"/>
      </rPr>
      <t>9929</t>
    </r>
    <r>
      <rPr>
        <sz val="10"/>
        <color theme="1"/>
        <rFont val="맑은 고딕"/>
        <family val="2"/>
        <charset val="129"/>
        <scheme val="minor"/>
      </rPr>
      <t xml:space="preserve"> x 50.354uV</t>
    </r>
    <phoneticPr fontId="1" type="noConversion"/>
  </si>
  <si>
    <r>
      <t xml:space="preserve"> - 3.0V output = </t>
    </r>
    <r>
      <rPr>
        <b/>
        <u/>
        <sz val="10"/>
        <color rgb="FFFF0000"/>
        <rFont val="맑은 고딕"/>
        <family val="3"/>
        <charset val="129"/>
        <scheme val="minor"/>
      </rPr>
      <t>59578</t>
    </r>
    <r>
      <rPr>
        <sz val="10"/>
        <color theme="1"/>
        <rFont val="맑은 고딕"/>
        <family val="2"/>
        <charset val="129"/>
        <scheme val="minor"/>
      </rPr>
      <t xml:space="preserve"> x 50.354uV</t>
    </r>
    <phoneticPr fontId="1" type="noConversion"/>
  </si>
  <si>
    <t>3. 0-10V output</t>
    <phoneticPr fontId="1" type="noConversion"/>
  </si>
  <si>
    <t xml:space="preserve">  - DAC 출력을 0-10V 출력으로 변환하기 위한 회로 구성은 아래 그림과 같다</t>
    <phoneticPr fontId="1" type="noConversion"/>
  </si>
  <si>
    <t xml:space="preserve">  - 0V, 10V 출력이 되는 DAC value 를 calibration 과정에 찾는다.</t>
    <phoneticPr fontId="1" type="noConversion"/>
  </si>
  <si>
    <t>4. 4-20mA output</t>
    <phoneticPr fontId="1" type="noConversion"/>
  </si>
  <si>
    <t xml:space="preserve">  - 4-20mA output driver 로 XTR111 을 사용 한다.</t>
    <phoneticPr fontId="1" type="noConversion"/>
  </si>
  <si>
    <t xml:space="preserve">  - DAC 출력 전압을 XTR111 에 입력하여 출력 전류 조절 됨.</t>
    <phoneticPr fontId="1" type="noConversion"/>
  </si>
  <si>
    <t>5. 계산 공식 및 순서</t>
    <phoneticPr fontId="1" type="noConversion"/>
  </si>
  <si>
    <t>5-1. 0-10V 출력인 경우</t>
    <phoneticPr fontId="1" type="noConversion"/>
  </si>
  <si>
    <t>: value range max = VR_MAX</t>
    <phoneticPr fontId="1" type="noConversion"/>
  </si>
  <si>
    <t>: value range min =  VR_MIN</t>
    <phoneticPr fontId="1" type="noConversion"/>
  </si>
  <si>
    <t>: calibrated DAC value at 20mA output = CAL_DAC_OUT0_10V</t>
    <phoneticPr fontId="1" type="noConversion"/>
  </si>
  <si>
    <t>: calibrated DAC value at 4mA output   = CAL_DAC_OUT0_0V</t>
    <phoneticPr fontId="1" type="noConversion"/>
  </si>
  <si>
    <t xml:space="preserve">                          (val - VR_MIN)
val_percent =   ------------------------
                      (VR_MAX - VR_MIN)</t>
    <phoneticPr fontId="1" type="noConversion"/>
  </si>
  <si>
    <t>dac_val =  val_percent x (CAL_10V - CAL_0V) + CAL_0V</t>
    <phoneticPr fontId="1" type="noConversion"/>
  </si>
  <si>
    <t>5-2. 4-20mA 출력인 경우</t>
    <phoneticPr fontId="1" type="noConversion"/>
  </si>
  <si>
    <t>: value range max = CR_MAX</t>
    <phoneticPr fontId="1" type="noConversion"/>
  </si>
  <si>
    <t>: value range min =  CR_MIN</t>
    <phoneticPr fontId="1" type="noConversion"/>
  </si>
  <si>
    <t>: calibrated DAC value at 20mA output = CAL_DAC_OUT0_20m</t>
    <phoneticPr fontId="1" type="noConversion"/>
  </si>
  <si>
    <t>: calibrated DAC value at 4mA output   = CAL_DAC_OUT0_4m</t>
    <phoneticPr fontId="1" type="noConversion"/>
  </si>
  <si>
    <t xml:space="preserve">                          (val - CR_MIN)
val_percent =   ------------------------
                      (CR_MAX - CR_MIN)</t>
    <phoneticPr fontId="1" type="noConversion"/>
  </si>
  <si>
    <t>dac_val =  val_percent x (CAL_20m - CAL_4m) + CAL_4m</t>
    <phoneticPr fontId="1" type="noConversion"/>
  </si>
  <si>
    <t>default : 9800</t>
    <phoneticPr fontId="1" type="noConversion"/>
  </si>
  <si>
    <t>default : 59000</t>
    <phoneticPr fontId="1" type="noConversion"/>
  </si>
  <si>
    <t xml:space="preserve">      - LAN disconnect 시 LWIP init 시간 : 현재 5초 소요</t>
    <phoneticPr fontId="1" type="noConversion"/>
  </si>
  <si>
    <t xml:space="preserve">      - LAN connect 시 LWIP init 시간 : 현재 2초 소요</t>
    <phoneticPr fontId="1" type="noConversion"/>
  </si>
  <si>
    <t xml:space="preserve">   1) Cubemx 에서 source generation 한 경우 반드시 다음 file 들은 reference file 과 비교하여 수정사항 적용 해야 함</t>
    <phoneticPr fontId="1" type="noConversion"/>
  </si>
  <si>
    <t xml:space="preserve">      - PHY address 는 반드시 1로 할 것</t>
    <phoneticPr fontId="1" type="noConversion"/>
  </si>
  <si>
    <t xml:space="preserve">      - FreeRTOS : MINIMAL_STACK_SIZE = 256 word 로 수정해야 함</t>
    <phoneticPr fontId="1" type="noConversion"/>
  </si>
  <si>
    <t xml:space="preserve">      - FreeRTOS : TOTAL_HEAP_SIZE = 32768 byte 로 수정해야 함</t>
    <phoneticPr fontId="1" type="noConversion"/>
  </si>
  <si>
    <t xml:space="preserve">      - FreeRTOS : CHECK_FOR_STACK_OVERFLOW = Option 2 로 수정해야 함</t>
    <phoneticPr fontId="1" type="noConversion"/>
  </si>
  <si>
    <t>MY_IP_ADDRESS</t>
    <phoneticPr fontId="1" type="noConversion"/>
  </si>
  <si>
    <t>MY_NET_MASK</t>
    <phoneticPr fontId="1" type="noConversion"/>
  </si>
  <si>
    <t>MY_GATEWAY_IP</t>
    <phoneticPr fontId="1" type="noConversion"/>
  </si>
  <si>
    <t>MY_UDP_PORT</t>
    <phoneticPr fontId="1" type="noConversion"/>
  </si>
  <si>
    <t>MY_TCP_PORT</t>
    <phoneticPr fontId="1" type="noConversion"/>
  </si>
  <si>
    <t>default : 23</t>
    <phoneticPr fontId="1" type="noConversion"/>
  </si>
  <si>
    <t>3. Ethernet 연결 시험 방법</t>
    <phoneticPr fontId="1" type="noConversion"/>
  </si>
  <si>
    <t xml:space="preserve">      - IP : 192.168.10.100</t>
    <phoneticPr fontId="1" type="noConversion"/>
  </si>
  <si>
    <t xml:space="preserve"> - net mask : 255.255.255.0</t>
    <phoneticPr fontId="1" type="noConversion"/>
  </si>
  <si>
    <t xml:space="preserve">   2) TCP connection</t>
    <phoneticPr fontId="1" type="noConversion"/>
  </si>
  <si>
    <t xml:space="preserve">   3) UDP </t>
    <phoneticPr fontId="1" type="noConversion"/>
  </si>
  <si>
    <t>1. STM32F407 Ethernet 기능 관련 보완 필요 항목</t>
    <phoneticPr fontId="1" type="noConversion"/>
  </si>
  <si>
    <t xml:space="preserve">   1) LAN cable connect/disconnect 에 대한 notification 추가 필요 </t>
    <phoneticPr fontId="1" type="noConversion"/>
  </si>
  <si>
    <t>2. STM32F407 Ethernet Source 작업시 주의 사항</t>
    <phoneticPr fontId="1" type="noConversion"/>
  </si>
  <si>
    <t xml:space="preserve">   3) Cubemx 에서 RTOS 관련 설정 변경 필요한 부분</t>
    <phoneticPr fontId="1" type="noConversion"/>
  </si>
  <si>
    <t xml:space="preserve">      - putty 에서 telnet(port = 23) 연결하면 TCP 로 connection 됨.</t>
    <phoneticPr fontId="1" type="noConversion"/>
  </si>
  <si>
    <t xml:space="preserve">      - UDP 송수신 시험을 위한 별도의 tool program 이 있어야 함. (ex. Hercules)</t>
    <phoneticPr fontId="1" type="noConversion"/>
  </si>
  <si>
    <t xml:space="preserve">      - UDP 기능을 위해 server / client 로 구분하여 2개의 task 로 동작 해야 함.</t>
    <phoneticPr fontId="1" type="noConversion"/>
  </si>
  <si>
    <t>4. UDP protocol 시험을 위한 text</t>
    <phoneticPr fontId="1" type="noConversion"/>
  </si>
  <si>
    <t xml:space="preserve">   - UDP protocol 시험을 위한 CMD text</t>
    <phoneticPr fontId="1" type="noConversion"/>
  </si>
  <si>
    <t xml:space="preserve">  1) mode set CMD</t>
    <phoneticPr fontId="1" type="noConversion"/>
  </si>
  <si>
    <t>$10$00$00$02</t>
    <phoneticPr fontId="1" type="noConversion"/>
  </si>
  <si>
    <t xml:space="preserve">    a) valid cmd</t>
    <phoneticPr fontId="1" type="noConversion"/>
  </si>
  <si>
    <t xml:space="preserve">    b) invalid cmd</t>
    <phoneticPr fontId="1" type="noConversion"/>
  </si>
  <si>
    <t>$10$00$00$03$02</t>
    <phoneticPr fontId="1" type="noConversion"/>
  </si>
  <si>
    <t xml:space="preserve">    c) invalid cmd</t>
    <phoneticPr fontId="1" type="noConversion"/>
  </si>
  <si>
    <t>$10$00$00$04</t>
    <phoneticPr fontId="1" type="noConversion"/>
  </si>
  <si>
    <t xml:space="preserve">  2) autotune set CMD</t>
    <phoneticPr fontId="1" type="noConversion"/>
  </si>
  <si>
    <t>length error</t>
    <phoneticPr fontId="1" type="noConversion"/>
  </si>
  <si>
    <t>cmd error</t>
    <phoneticPr fontId="1" type="noConversion"/>
  </si>
  <si>
    <t>ALD tuning start</t>
    <phoneticPr fontId="1" type="noConversion"/>
  </si>
  <si>
    <t xml:space="preserve">    b) valid cmd</t>
    <phoneticPr fontId="1" type="noConversion"/>
  </si>
  <si>
    <t xml:space="preserve">    c) valid cmd</t>
    <phoneticPr fontId="1" type="noConversion"/>
  </si>
  <si>
    <t>temp tuning start</t>
    <phoneticPr fontId="1" type="noConversion"/>
  </si>
  <si>
    <t>tuning stop</t>
    <phoneticPr fontId="1" type="noConversion"/>
  </si>
  <si>
    <t xml:space="preserve">    d) invalid cmd</t>
    <phoneticPr fontId="1" type="noConversion"/>
  </si>
  <si>
    <t>$20$00$00$04$00$01$00$00$00$10$00$02$00$00$00$03$00$00$00$04$00$00</t>
    <phoneticPr fontId="1" type="noConversion"/>
  </si>
  <si>
    <t xml:space="preserve">  3) recipe set CMD</t>
    <phoneticPr fontId="1" type="noConversion"/>
  </si>
  <si>
    <t>receipe setting</t>
    <phoneticPr fontId="1" type="noConversion"/>
  </si>
  <si>
    <t xml:space="preserve">  4) manual set CMD</t>
    <phoneticPr fontId="1" type="noConversion"/>
  </si>
  <si>
    <t>manual setting</t>
    <phoneticPr fontId="1" type="noConversion"/>
  </si>
  <si>
    <t xml:space="preserve">  5) filter set CMD</t>
    <phoneticPr fontId="1" type="noConversion"/>
  </si>
  <si>
    <t>filter setting</t>
    <phoneticPr fontId="1" type="noConversion"/>
  </si>
  <si>
    <t xml:space="preserve">  6) config set CMD</t>
    <phoneticPr fontId="1" type="noConversion"/>
  </si>
  <si>
    <t>config setting</t>
    <phoneticPr fontId="1" type="noConversion"/>
  </si>
  <si>
    <t xml:space="preserve">  8) date/time set CMD</t>
    <phoneticPr fontId="1" type="noConversion"/>
  </si>
  <si>
    <t>date/time setting</t>
    <phoneticPr fontId="1" type="noConversion"/>
  </si>
  <si>
    <t>$80$00$00$01$02$03$04$05</t>
    <phoneticPr fontId="1" type="noConversion"/>
  </si>
  <si>
    <t>$80$00$00$13$02$03$04$05</t>
    <phoneticPr fontId="1" type="noConversion"/>
  </si>
  <si>
    <t>$20$00$00$03$00$01$00$00$00$10$00$02$00$00$00$03$00$00$00$04$00$00</t>
    <phoneticPr fontId="1" type="noConversion"/>
  </si>
  <si>
    <t>$20$00$00$01$00$01$00$00$00$10$00$02$00$00$00$03$00$00$00$04$00$00</t>
    <phoneticPr fontId="1" type="noConversion"/>
  </si>
  <si>
    <t>$40$00$00$00$1d$4c$00$04$00$00$06$40</t>
    <phoneticPr fontId="1" type="noConversion"/>
  </si>
  <si>
    <t>$50$00$00$c8$07$d0$00$c8$00$c8$07$d0$01$f4$01$02$03$04$01$f4$00$c8$01$f4$00$c8$01$f4$00$c8</t>
    <phoneticPr fontId="1" type="noConversion"/>
  </si>
  <si>
    <t>$60$00$00$00$03$e8$00$00$03$e8$00$00$03$e8$00$0f$42$40$00$00$00$01$00$01$84$ac</t>
    <phoneticPr fontId="1" type="noConversion"/>
  </si>
  <si>
    <t>full close</t>
    <phoneticPr fontId="1" type="noConversion"/>
  </si>
  <si>
    <t>full open</t>
    <phoneticPr fontId="1" type="noConversion"/>
  </si>
  <si>
    <t>auto mode</t>
    <phoneticPr fontId="1" type="noConversion"/>
  </si>
  <si>
    <t>manual mode</t>
    <phoneticPr fontId="1" type="noConversion"/>
  </si>
  <si>
    <t>$10$00$00$00</t>
    <phoneticPr fontId="1" type="noConversion"/>
  </si>
  <si>
    <t>$10$00$00$01</t>
    <phoneticPr fontId="1" type="noConversion"/>
  </si>
  <si>
    <t>$10$00$00$03</t>
    <phoneticPr fontId="1" type="noConversion"/>
  </si>
  <si>
    <t>Moving average calculation</t>
    <phoneticPr fontId="1" type="noConversion"/>
  </si>
  <si>
    <t>1. Basic moving average</t>
    <phoneticPr fontId="1" type="noConversion"/>
  </si>
  <si>
    <t xml:space="preserve"> - current sample = i</t>
    <phoneticPr fontId="1" type="noConversion"/>
  </si>
  <si>
    <t xml:space="preserve"> - average number = N</t>
    <phoneticPr fontId="1" type="noConversion"/>
  </si>
  <si>
    <t xml:space="preserve"> - total sample number = M</t>
    <phoneticPr fontId="1" type="noConversion"/>
  </si>
  <si>
    <t xml:space="preserve">                            x[i] + x[i-1] + x[i-2] + ... + x[i-N+1] 
 - moving average = --------------------------------------------
                                              N</t>
    <phoneticPr fontId="1" type="noConversion"/>
  </si>
  <si>
    <t>2. Recursive moving average</t>
    <phoneticPr fontId="1" type="noConversion"/>
  </si>
  <si>
    <t xml:space="preserve"> 1) Basic idea</t>
    <phoneticPr fontId="1" type="noConversion"/>
  </si>
  <si>
    <t xml:space="preserve">    - ma[5] 와 ma[6] 은 아래와 같이 계산될 수 있다.</t>
    <phoneticPr fontId="1" type="noConversion"/>
  </si>
  <si>
    <r>
      <t xml:space="preserve">                  </t>
    </r>
    <r>
      <rPr>
        <sz val="10"/>
        <color rgb="FFFF0000"/>
        <rFont val="맑은 고딕"/>
        <family val="3"/>
        <charset val="129"/>
        <scheme val="minor"/>
      </rPr>
      <t>x[5] + x[4] + x[3] + x[2]</t>
    </r>
    <r>
      <rPr>
        <sz val="10"/>
        <color theme="1"/>
        <rFont val="맑은 고딕"/>
        <family val="2"/>
        <charset val="129"/>
        <scheme val="minor"/>
      </rPr>
      <t xml:space="preserve"> + </t>
    </r>
    <r>
      <rPr>
        <sz val="10"/>
        <color rgb="FF0070C0"/>
        <rFont val="맑은 고딕"/>
        <family val="3"/>
        <charset val="129"/>
        <scheme val="minor"/>
      </rPr>
      <t xml:space="preserve">x[1]                      x[6] + </t>
    </r>
    <r>
      <rPr>
        <sz val="10"/>
        <color rgb="FFFF0000"/>
        <rFont val="맑은 고딕"/>
        <family val="3"/>
        <charset val="129"/>
        <scheme val="minor"/>
      </rPr>
      <t>x[5] + x[4] + x[3] + x[2]</t>
    </r>
    <r>
      <rPr>
        <sz val="10"/>
        <color theme="1"/>
        <rFont val="맑은 고딕"/>
        <family val="2"/>
        <charset val="129"/>
        <scheme val="minor"/>
      </rPr>
      <t xml:space="preserve">
    -  ma[5] = --------------------------------------         ma[6] = --------------------------------------
                                  5                        ,                                5</t>
    </r>
    <phoneticPr fontId="1" type="noConversion"/>
  </si>
  <si>
    <t xml:space="preserve">    - data 개수가 많아지더라도 빠른 시간내 계산 가능하도록 아래와 같이 recursive moving average 방식을 적용 한다.</t>
    <phoneticPr fontId="1" type="noConversion"/>
  </si>
  <si>
    <t xml:space="preserve">    - ex.) 10개의 sample data 를 가지고 있으며 5개의 sample 의 ma(moving avg) 를 계산한다고 가정</t>
    <phoneticPr fontId="1" type="noConversion"/>
  </si>
  <si>
    <r>
      <t xml:space="preserve">    - summation part 만 생각하면 공통되는 부분이 존재한다.
      즉, 이전 sum 에 새로운 input 을 더하고 가장 오래된 input 을 뺌으로 계산 시간을 최소화 할 수 있다.
      sum[5] = </t>
    </r>
    <r>
      <rPr>
        <sz val="10"/>
        <color rgb="FFFF0000"/>
        <rFont val="맑은 고딕"/>
        <family val="3"/>
        <charset val="129"/>
        <scheme val="minor"/>
      </rPr>
      <t>x[5] + x[4] + x[3] + x[2]</t>
    </r>
    <r>
      <rPr>
        <sz val="10"/>
        <color theme="1"/>
        <rFont val="맑은 고딕"/>
        <family val="2"/>
        <charset val="129"/>
        <scheme val="minor"/>
      </rPr>
      <t xml:space="preserve"> + x[1]         sum[6] = x[6] + </t>
    </r>
    <r>
      <rPr>
        <sz val="10"/>
        <color rgb="FFFF0000"/>
        <rFont val="맑은 고딕"/>
        <family val="3"/>
        <charset val="129"/>
        <scheme val="minor"/>
      </rPr>
      <t xml:space="preserve">x[5] + x[4] + x[3] + x[2]
</t>
    </r>
    <r>
      <rPr>
        <sz val="10"/>
        <rFont val="맑은 고딕"/>
        <family val="3"/>
        <charset val="129"/>
        <scheme val="minor"/>
      </rPr>
      <t xml:space="preserve">                                                                        = sum[5]</t>
    </r>
    <r>
      <rPr>
        <sz val="10"/>
        <color theme="1"/>
        <rFont val="맑은 고딕"/>
        <family val="2"/>
        <charset val="129"/>
        <scheme val="minor"/>
      </rPr>
      <t xml:space="preserve"> + x[6] - x[1]
                  sum[4] + x[5] - x[0]                                  sum[5] + x[6] - x[1]
       ma[5] = -----------------------                        ma[6] = ------------------------
                           5                                                        5</t>
    </r>
    <phoneticPr fontId="1" type="noConversion"/>
  </si>
  <si>
    <r>
      <t xml:space="preserve">    - 일반화 공식은 아래와 같다.
      </t>
    </r>
    <r>
      <rPr>
        <sz val="10"/>
        <color rgb="FFFF0000"/>
        <rFont val="맑은 고딕"/>
        <family val="3"/>
        <charset val="129"/>
        <scheme val="minor"/>
      </rPr>
      <t>단, running 중 N 이 변경된 경우, sum[i-1] 을 한번 재계산 해야 한다.</t>
    </r>
    <r>
      <rPr>
        <sz val="10"/>
        <color theme="1"/>
        <rFont val="맑은 고딕"/>
        <family val="2"/>
        <charset val="129"/>
        <scheme val="minor"/>
      </rPr>
      <t xml:space="preserve">
                 sum[i-1] + x[i] - x[i-N]
       ma[i] = ---------------------------
                          N                      </t>
    </r>
    <phoneticPr fontId="1" type="noConversion"/>
  </si>
  <si>
    <t xml:space="preserve"> - 단점 : 1) average 계산할 data 개수가 많아질수록 계산 시간이 늘어남</t>
    <phoneticPr fontId="1" type="noConversion"/>
  </si>
  <si>
    <r>
      <t>DAC_OUT0, operation mode, 
 bit 0 =</t>
    </r>
    <r>
      <rPr>
        <sz val="10"/>
        <color rgb="FFFF0000"/>
        <rFont val="맑은 고딕"/>
        <family val="3"/>
        <charset val="129"/>
        <scheme val="minor"/>
      </rPr>
      <t xml:space="preserve"> 0 : current 4-20 mA operation</t>
    </r>
    <r>
      <rPr>
        <sz val="10"/>
        <color theme="1"/>
        <rFont val="맑은 고딕"/>
        <family val="2"/>
        <charset val="129"/>
        <scheme val="minor"/>
      </rPr>
      <t xml:space="preserve">
           1 : voltage 0-10V operation
 bit 1 = </t>
    </r>
    <r>
      <rPr>
        <sz val="10"/>
        <color rgb="FFFF0000"/>
        <rFont val="맑은 고딕"/>
        <family val="3"/>
        <charset val="129"/>
        <scheme val="minor"/>
      </rPr>
      <t>0 : normal operation
           1 : manual test operation</t>
    </r>
    <phoneticPr fontId="1" type="noConversion"/>
  </si>
  <si>
    <r>
      <t>DAC_OUT1, operation mode, 
 bit 0 =</t>
    </r>
    <r>
      <rPr>
        <sz val="10"/>
        <color rgb="FFFF0000"/>
        <rFont val="맑은 고딕"/>
        <family val="3"/>
        <charset val="129"/>
        <scheme val="minor"/>
      </rPr>
      <t xml:space="preserve"> 0 : current 4-20 mA operation</t>
    </r>
    <r>
      <rPr>
        <sz val="10"/>
        <color theme="1"/>
        <rFont val="맑은 고딕"/>
        <family val="2"/>
        <charset val="129"/>
        <scheme val="minor"/>
      </rPr>
      <t xml:space="preserve">
           1 : voltage 0-10V operation
 bit 1 =</t>
    </r>
    <r>
      <rPr>
        <sz val="10"/>
        <color rgb="FFFF0000"/>
        <rFont val="맑은 고딕"/>
        <family val="3"/>
        <charset val="129"/>
        <scheme val="minor"/>
      </rPr>
      <t xml:space="preserve"> 0 : normal operation
           1 : manual test operation</t>
    </r>
    <phoneticPr fontId="1" type="noConversion"/>
  </si>
  <si>
    <r>
      <t xml:space="preserve">DAC_OUT2, operation mode, 
 bit 0 = </t>
    </r>
    <r>
      <rPr>
        <sz val="10"/>
        <color rgb="FFFF0000"/>
        <rFont val="맑은 고딕"/>
        <family val="3"/>
        <charset val="129"/>
        <scheme val="minor"/>
      </rPr>
      <t>0 : current 4-20 mA operation</t>
    </r>
    <r>
      <rPr>
        <sz val="10"/>
        <color theme="1"/>
        <rFont val="맑은 고딕"/>
        <family val="2"/>
        <charset val="129"/>
        <scheme val="minor"/>
      </rPr>
      <t xml:space="preserve">
           1 : voltage 0-10V operation
 bit 1 = </t>
    </r>
    <r>
      <rPr>
        <sz val="10"/>
        <color rgb="FFFF0000"/>
        <rFont val="맑은 고딕"/>
        <family val="3"/>
        <charset val="129"/>
        <scheme val="minor"/>
      </rPr>
      <t>0 : normal operation
           1 : manual test operation</t>
    </r>
    <phoneticPr fontId="1" type="noConversion"/>
  </si>
  <si>
    <r>
      <t xml:space="preserve">DAC_OUT3, operation mode, 
 bit 0 = 0 : current 4-20 mA operation
           </t>
    </r>
    <r>
      <rPr>
        <sz val="10"/>
        <color rgb="FFFF0000"/>
        <rFont val="맑은 고딕"/>
        <family val="3"/>
        <charset val="129"/>
        <scheme val="minor"/>
      </rPr>
      <t>1 : voltage 0-10V operation</t>
    </r>
    <r>
      <rPr>
        <sz val="10"/>
        <color theme="1"/>
        <rFont val="맑은 고딕"/>
        <family val="2"/>
        <charset val="129"/>
        <scheme val="minor"/>
      </rPr>
      <t xml:space="preserve">
 bit 1 = </t>
    </r>
    <r>
      <rPr>
        <sz val="10"/>
        <color rgb="FFFF0000"/>
        <rFont val="맑은 고딕"/>
        <family val="3"/>
        <charset val="129"/>
        <scheme val="minor"/>
      </rPr>
      <t>0 : normal operation
           1 : manual test operation</t>
    </r>
    <phoneticPr fontId="1" type="noConversion"/>
  </si>
  <si>
    <r>
      <t xml:space="preserve">ADC 입력 전류에 대한 current 계산 공식
                       step x 62.5uV      48,000      </t>
    </r>
    <r>
      <rPr>
        <sz val="10"/>
        <color rgb="FFFF0000"/>
        <rFont val="맑은 고딕"/>
        <family val="3"/>
        <charset val="129"/>
        <scheme val="minor"/>
      </rPr>
      <t xml:space="preserve"> 20 x step</t>
    </r>
    <r>
      <rPr>
        <sz val="10"/>
        <color theme="1"/>
        <rFont val="맑은 고딕"/>
        <family val="2"/>
        <charset val="129"/>
        <scheme val="minor"/>
      </rPr>
      <t xml:space="preserve">
 current (mA) = ---------------- x ---------- =</t>
    </r>
    <r>
      <rPr>
        <sz val="10"/>
        <color rgb="FFFF0000"/>
        <rFont val="맑은 고딕"/>
        <family val="3"/>
        <charset val="129"/>
        <scheme val="minor"/>
      </rPr>
      <t xml:space="preserve"> -----------</t>
    </r>
    <r>
      <rPr>
        <sz val="10"/>
        <color theme="1"/>
        <rFont val="맑은 고딕"/>
        <family val="2"/>
        <charset val="129"/>
        <scheme val="minor"/>
      </rPr>
      <t xml:space="preserve">
                         150 ohm       CAL_20m      </t>
    </r>
    <r>
      <rPr>
        <sz val="10"/>
        <color rgb="FFFF0000"/>
        <rFont val="맑은 고딕"/>
        <family val="3"/>
        <charset val="129"/>
        <scheme val="minor"/>
      </rPr>
      <t>CAL_20m</t>
    </r>
    <phoneticPr fontId="1" type="noConversion"/>
  </si>
  <si>
    <t>Pressure Gauge</t>
    <phoneticPr fontId="1" type="noConversion"/>
  </si>
  <si>
    <t>1. P0 Air pressure gauge</t>
    <phoneticPr fontId="1" type="noConversion"/>
  </si>
  <si>
    <t>2. P1 Gas pressure gauge</t>
    <phoneticPr fontId="1" type="noConversion"/>
  </si>
  <si>
    <t xml:space="preserve"> - part No. : CDG100D-8VCR (10 Torr)</t>
    <phoneticPr fontId="1" type="noConversion"/>
  </si>
  <si>
    <t>3. P2 Gas pressure gauge</t>
    <phoneticPr fontId="1" type="noConversion"/>
  </si>
  <si>
    <t xml:space="preserve"> - part No. : CDG100D-8VCR (0.1 Torr)</t>
    <phoneticPr fontId="1" type="noConversion"/>
  </si>
  <si>
    <t>4. ALD Valve</t>
    <phoneticPr fontId="1" type="noConversion"/>
  </si>
  <si>
    <t xml:space="preserve"> - part No. : 6LVV-ALD3TFR4-P-CV</t>
    <phoneticPr fontId="1" type="noConversion"/>
  </si>
  <si>
    <t xml:space="preserve"> - </t>
    <phoneticPr fontId="1" type="noConversion"/>
  </si>
  <si>
    <t xml:space="preserve"> - part No. : ISE30A-01-CL</t>
    <phoneticPr fontId="1" type="noConversion"/>
  </si>
  <si>
    <t xml:space="preserve"> - pressure range : -0.1 … 1 MPa</t>
    <phoneticPr fontId="1" type="noConversion"/>
  </si>
  <si>
    <t xml:space="preserve"> - analog output voltage : 0.6V ~ 5V</t>
    <phoneticPr fontId="1" type="noConversion"/>
  </si>
  <si>
    <t>Voltage
 (V)</t>
    <phoneticPr fontId="1" type="noConversion"/>
  </si>
  <si>
    <t>Pressure
(Mpa)</t>
    <phoneticPr fontId="1" type="noConversion"/>
  </si>
  <si>
    <t>1.0</t>
    <phoneticPr fontId="1" type="noConversion"/>
  </si>
  <si>
    <t>3.0</t>
    <phoneticPr fontId="1" type="noConversion"/>
  </si>
  <si>
    <t>5.0</t>
    <phoneticPr fontId="1" type="noConversion"/>
  </si>
  <si>
    <t xml:space="preserve"> pressure (Mpa) = 0.25 x vtg(V) - 0.25
 where, vtg &lt; 1, --&gt; pressure = 0</t>
    <phoneticPr fontId="1" type="noConversion"/>
  </si>
  <si>
    <t xml:space="preserve"> - pressure range : 0 … 10 Torr</t>
    <phoneticPr fontId="1" type="noConversion"/>
  </si>
  <si>
    <t xml:space="preserve"> - analog output voltage : 0V ~ 10V</t>
    <phoneticPr fontId="1" type="noConversion"/>
  </si>
  <si>
    <t>Pressure
(Torr)</t>
    <phoneticPr fontId="1" type="noConversion"/>
  </si>
  <si>
    <t xml:space="preserve"> - pressure range : 0 … 0.1 Torr</t>
    <phoneticPr fontId="1" type="noConversion"/>
  </si>
  <si>
    <t xml:space="preserve">                         vtg(V)
 pressure (Torr) = ----------  x 0.1 (Torr)
                          10 V</t>
    <phoneticPr fontId="1" type="noConversion"/>
  </si>
  <si>
    <t xml:space="preserve">                         vtg(V)
 pressure (Torr) = ----------  x 10 (Torr)
                          10 V</t>
    <phoneticPr fontId="1" type="noConversion"/>
  </si>
  <si>
    <t>6. Cubemx 에서 source generation 시 반드시 비교하여 이전 수정 사항을 반영해야 하는 파일들</t>
    <phoneticPr fontId="1" type="noConversion"/>
  </si>
  <si>
    <t>Rev 0.2 PCB 에서 HW 변경 필요한 사항</t>
    <phoneticPr fontId="1" type="noConversion"/>
  </si>
  <si>
    <t>SPI signal damping 저항값 변경 필요</t>
    <phoneticPr fontId="1" type="noConversion"/>
  </si>
  <si>
    <t xml:space="preserve">SPI clock 으로 약 20MHz 사용됨. </t>
    <phoneticPr fontId="1" type="noConversion"/>
  </si>
  <si>
    <t>damping 저항값 220 ohm 은 커서 signal 뭉게짐</t>
    <phoneticPr fontId="1" type="noConversion"/>
  </si>
  <si>
    <t>external ADC 주변 회로 부품값 변경 필요</t>
    <phoneticPr fontId="1" type="noConversion"/>
  </si>
  <si>
    <t>analog input #2-#4 회로를 모두 0-10V input 으로 통일함.</t>
    <phoneticPr fontId="1" type="noConversion"/>
  </si>
  <si>
    <t>외부 10V 인가시 ADC 입력단에 3.13V 인가 되도록 저항값 변경 (최대 13V까지 입력 가능 함)</t>
    <phoneticPr fontId="1" type="noConversion"/>
  </si>
  <si>
    <t xml:space="preserve">R224, R229, R230, R234, R236, R239 : </t>
    <phoneticPr fontId="1" type="noConversion"/>
  </si>
  <si>
    <r>
      <t>R213, 214, 215 : 220 --&gt;</t>
    </r>
    <r>
      <rPr>
        <sz val="10"/>
        <color rgb="FFFF0000"/>
        <rFont val="맑은 고딕"/>
        <family val="3"/>
        <charset val="129"/>
        <scheme val="minor"/>
      </rPr>
      <t xml:space="preserve"> 47 ohm</t>
    </r>
    <phoneticPr fontId="1" type="noConversion"/>
  </si>
  <si>
    <r>
      <t xml:space="preserve">110 Kohm(1%) </t>
    </r>
    <r>
      <rPr>
        <sz val="10"/>
        <color theme="1"/>
        <rFont val="Wingdings"/>
        <family val="2"/>
        <charset val="2"/>
      </rPr>
      <t></t>
    </r>
    <r>
      <rPr>
        <sz val="10"/>
        <color theme="1"/>
        <rFont val="맑은 고딕"/>
        <family val="2"/>
        <charset val="129"/>
        <scheme val="minor"/>
      </rPr>
      <t xml:space="preserve"> </t>
    </r>
    <r>
      <rPr>
        <sz val="10"/>
        <color rgb="FFFF0000"/>
        <rFont val="맑은 고딕"/>
        <family val="3"/>
        <charset val="129"/>
        <scheme val="minor"/>
      </rPr>
      <t>47 Kohm(1%)</t>
    </r>
    <phoneticPr fontId="1" type="noConversion"/>
  </si>
  <si>
    <t>analog output (0-10V) 주변 회로 저항값 변경</t>
    <phoneticPr fontId="1" type="noConversion"/>
  </si>
  <si>
    <t>0-5V, 또는 0-10V 출력을 short pin 조립으로 구분 하던 것을 0-10V 로 통일 함.</t>
    <phoneticPr fontId="1" type="noConversion"/>
  </si>
  <si>
    <t>0-5V 출력이 필요한 경우, parm 값으로 최대 출력 전압을 제한하는 구조로 변경 함.</t>
    <phoneticPr fontId="1" type="noConversion"/>
  </si>
  <si>
    <r>
      <t xml:space="preserve"> R102, R113 : </t>
    </r>
    <r>
      <rPr>
        <sz val="10"/>
        <color theme="1"/>
        <rFont val="Wingdings"/>
        <family val="2"/>
        <charset val="2"/>
      </rPr>
      <t></t>
    </r>
    <r>
      <rPr>
        <sz val="10"/>
        <color theme="1"/>
        <rFont val="맑은 고딕"/>
        <family val="2"/>
        <charset val="129"/>
        <scheme val="minor"/>
      </rPr>
      <t xml:space="preserve"> </t>
    </r>
    <r>
      <rPr>
        <sz val="10"/>
        <color rgb="FFFF0000"/>
        <rFont val="맑은 고딕"/>
        <family val="3"/>
        <charset val="129"/>
        <scheme val="minor"/>
      </rPr>
      <t>1 Kohm/1%</t>
    </r>
    <phoneticPr fontId="1" type="noConversion"/>
  </si>
  <si>
    <r>
      <t xml:space="preserve"> R105, R116 : </t>
    </r>
    <r>
      <rPr>
        <sz val="10"/>
        <color theme="1"/>
        <rFont val="Wingdings"/>
        <family val="2"/>
        <charset val="2"/>
      </rPr>
      <t></t>
    </r>
    <r>
      <rPr>
        <sz val="10"/>
        <color theme="1"/>
        <rFont val="맑은 고딕"/>
        <family val="2"/>
        <charset val="129"/>
        <scheme val="minor"/>
      </rPr>
      <t xml:space="preserve"> </t>
    </r>
    <r>
      <rPr>
        <sz val="10"/>
        <color rgb="FFFF0000"/>
        <rFont val="맑은 고딕"/>
        <family val="3"/>
        <charset val="129"/>
        <scheme val="minor"/>
      </rPr>
      <t>3.9 Kohm/1%</t>
    </r>
    <phoneticPr fontId="1" type="noConversion"/>
  </si>
  <si>
    <r>
      <t xml:space="preserve"> JP4, R103 : </t>
    </r>
    <r>
      <rPr>
        <sz val="10"/>
        <color rgb="FFFF0000"/>
        <rFont val="맑은 고딕"/>
        <family val="3"/>
        <charset val="129"/>
        <scheme val="minor"/>
      </rPr>
      <t>삭제</t>
    </r>
    <phoneticPr fontId="1" type="noConversion"/>
  </si>
  <si>
    <t>4-20mA 출력 회로 저항 추가</t>
    <phoneticPr fontId="1" type="noConversion"/>
  </si>
  <si>
    <t>EXT_DAC2 를 0-10V 출력으로 사용하는 경우 U22 #6 번 핀이 floating 되는 것을 막기 위함</t>
    <phoneticPr fontId="1" type="noConversion"/>
  </si>
  <si>
    <t>U22 #6 번 핀에 470 Kohm pull-down 저항 추가</t>
    <phoneticPr fontId="1" type="noConversion"/>
  </si>
  <si>
    <t>J9 연결 핀 상태가 회로도와 PCB 가 서로 다름</t>
    <phoneticPr fontId="1" type="noConversion"/>
  </si>
  <si>
    <t>PCB artwork 된 상태에 맞추어 회로도 수정 해야 함</t>
    <phoneticPr fontId="1" type="noConversion"/>
  </si>
  <si>
    <t xml:space="preserve">J11 #12 핀에 24V 연결 </t>
    <phoneticPr fontId="1" type="noConversion"/>
  </si>
  <si>
    <t>test jig 제작하여 시험시 필요 함.</t>
    <phoneticPr fontId="1" type="noConversion"/>
  </si>
  <si>
    <t>Rev 0.2 HW 수정 사항 반영</t>
    <phoneticPr fontId="1" type="noConversion"/>
  </si>
  <si>
    <t xml:space="preserve"> ADC #0 calibration (4-20mA input)</t>
    <phoneticPr fontId="1" type="noConversion"/>
  </si>
  <si>
    <t xml:space="preserve"> ADC #1 calibration (0-10V input)</t>
    <phoneticPr fontId="1" type="noConversion"/>
  </si>
  <si>
    <t xml:space="preserve"> ADC #2 calibration (0-10V input)</t>
    <phoneticPr fontId="1" type="noConversion"/>
  </si>
  <si>
    <t xml:space="preserve"> ADC #3 calibration (0-10V input)</t>
    <phoneticPr fontId="1" type="noConversion"/>
  </si>
  <si>
    <t>7. LAN port</t>
    <phoneticPr fontId="1" type="noConversion"/>
  </si>
  <si>
    <t xml:space="preserve"> DAC #0 calibration (4-20mA output)</t>
    <phoneticPr fontId="1" type="noConversion"/>
  </si>
  <si>
    <t xml:space="preserve"> DAC #1 calibration (4-20mA output)</t>
    <phoneticPr fontId="1" type="noConversion"/>
  </si>
  <si>
    <t xml:space="preserve"> DAC #2 calibration (4-20mA output)</t>
    <phoneticPr fontId="1" type="noConversion"/>
  </si>
  <si>
    <t xml:space="preserve"> DAC #3 calibration (0-10V output)</t>
    <phoneticPr fontId="1" type="noConversion"/>
  </si>
  <si>
    <t xml:space="preserve">Ethernet UDP 통신 </t>
    <phoneticPr fontId="1" type="noConversion"/>
  </si>
  <si>
    <t>시료 #9</t>
  </si>
  <si>
    <t>시료 #10</t>
  </si>
  <si>
    <t>시료 #11</t>
  </si>
  <si>
    <t>시료 #12</t>
  </si>
  <si>
    <t>사용 안함</t>
    <phoneticPr fontId="1" type="noConversion"/>
  </si>
  <si>
    <t>V0.11</t>
    <phoneticPr fontId="1" type="noConversion"/>
  </si>
  <si>
    <t>#9</t>
  </si>
  <si>
    <t>#10</t>
  </si>
  <si>
    <t>#11</t>
  </si>
  <si>
    <t>#12</t>
  </si>
  <si>
    <t>이동철 사용</t>
    <phoneticPr fontId="1" type="noConversion"/>
  </si>
  <si>
    <t>문정환 사용</t>
    <phoneticPr fontId="1" type="noConversion"/>
  </si>
  <si>
    <t xml:space="preserve">          LAN cable connect 상태 : MX_LWIP_Init() 에 약 1.5 ~ 2.5 sec 소요 됨.</t>
    <phoneticPr fontId="1" type="noConversion"/>
  </si>
  <si>
    <t xml:space="preserve">          LAN cable disconnect 상태 : MX_LWIP_Init() 에 약 5.2 sec 소요 됨.</t>
    <phoneticPr fontId="1" type="noConversion"/>
  </si>
  <si>
    <t>enable UART</t>
    <phoneticPr fontId="1" type="noConversion"/>
  </si>
  <si>
    <t>data length = 8 setting</t>
    <phoneticPr fontId="1" type="noConversion"/>
  </si>
  <si>
    <t>stop bit length setting</t>
    <phoneticPr fontId="1" type="noConversion"/>
  </si>
  <si>
    <t>baud rate setting</t>
  </si>
  <si>
    <t>tx enable</t>
    <phoneticPr fontId="1" type="noConversion"/>
  </si>
  <si>
    <t>tx data write --&gt; this makes TXE=0</t>
    <phoneticPr fontId="1" type="noConversion"/>
  </si>
  <si>
    <t>after data moves : TDR --&gt; shift register, TXE=1</t>
    <phoneticPr fontId="1" type="noConversion"/>
  </si>
  <si>
    <t>after data moves : TDR --&gt; shift register, TXE=1 &amp; TDR empty</t>
    <phoneticPr fontId="1" type="noConversion"/>
  </si>
  <si>
    <t>check TXE==1 or TDR empty</t>
    <phoneticPr fontId="1" type="noConversion"/>
  </si>
  <si>
    <t xml:space="preserve"> RXNE :</t>
    <phoneticPr fontId="1" type="noConversion"/>
  </si>
  <si>
    <t>rx enable</t>
    <phoneticPr fontId="1" type="noConversion"/>
  </si>
  <si>
    <t xml:space="preserve"> ORE :</t>
    <phoneticPr fontId="1" type="noConversion"/>
  </si>
  <si>
    <t>overrun error flag</t>
    <phoneticPr fontId="1" type="noConversion"/>
  </si>
  <si>
    <t xml:space="preserve"> FE :</t>
    <phoneticPr fontId="1" type="noConversion"/>
  </si>
  <si>
    <t>framing error flag</t>
    <phoneticPr fontId="1" type="noConversion"/>
  </si>
  <si>
    <t xml:space="preserve"> PE :</t>
    <phoneticPr fontId="1" type="noConversion"/>
  </si>
  <si>
    <t>parity error flag</t>
    <phoneticPr fontId="1" type="noConversion"/>
  </si>
  <si>
    <t xml:space="preserve">check TXE==1 </t>
    <phoneticPr fontId="1" type="noConversion"/>
  </si>
  <si>
    <t xml:space="preserve"> CTS :</t>
    <phoneticPr fontId="1" type="noConversion"/>
  </si>
  <si>
    <t xml:space="preserve"> LBD :</t>
    <phoneticPr fontId="1" type="noConversion"/>
  </si>
  <si>
    <t xml:space="preserve"> TXE :</t>
    <phoneticPr fontId="1" type="noConversion"/>
  </si>
  <si>
    <t xml:space="preserve"> TC :</t>
    <phoneticPr fontId="1" type="noConversion"/>
  </si>
  <si>
    <t xml:space="preserve"> IDLE :</t>
    <phoneticPr fontId="1" type="noConversion"/>
  </si>
  <si>
    <t xml:space="preserve"> NF :</t>
    <phoneticPr fontId="1" type="noConversion"/>
  </si>
  <si>
    <t>CTS flag</t>
    <phoneticPr fontId="1" type="noConversion"/>
  </si>
  <si>
    <t>LIN break detect</t>
    <phoneticPr fontId="1" type="noConversion"/>
  </si>
  <si>
    <t>Tx complete</t>
    <phoneticPr fontId="1" type="noConversion"/>
  </si>
  <si>
    <t>Tx data register empty (1)</t>
    <phoneticPr fontId="1" type="noConversion"/>
  </si>
  <si>
    <t>Rx data ready (1)</t>
    <phoneticPr fontId="1" type="noConversion"/>
  </si>
  <si>
    <t>idle line detect</t>
    <phoneticPr fontId="1" type="noConversion"/>
  </si>
  <si>
    <t>noise detect</t>
    <phoneticPr fontId="1" type="noConversion"/>
  </si>
  <si>
    <t xml:space="preserve"> - CR1.RE</t>
    <phoneticPr fontId="1" type="noConversion"/>
  </si>
  <si>
    <t xml:space="preserve"> - CR1.UE</t>
    <phoneticPr fontId="1" type="noConversion"/>
  </si>
  <si>
    <t xml:space="preserve"> - CR1.M</t>
    <phoneticPr fontId="1" type="noConversion"/>
  </si>
  <si>
    <t xml:space="preserve"> - CR1.WAKE</t>
    <phoneticPr fontId="1" type="noConversion"/>
  </si>
  <si>
    <t xml:space="preserve"> - CR1.PCE</t>
    <phoneticPr fontId="1" type="noConversion"/>
  </si>
  <si>
    <t xml:space="preserve"> - CR1.PS</t>
    <phoneticPr fontId="1" type="noConversion"/>
  </si>
  <si>
    <t xml:space="preserve"> - CR1.PEIE</t>
    <phoneticPr fontId="1" type="noConversion"/>
  </si>
  <si>
    <t xml:space="preserve"> - CR1.TXEIE</t>
    <phoneticPr fontId="1" type="noConversion"/>
  </si>
  <si>
    <t xml:space="preserve"> - CR1.TCIE</t>
    <phoneticPr fontId="1" type="noConversion"/>
  </si>
  <si>
    <t xml:space="preserve"> - CR1.RXNEIE </t>
    <phoneticPr fontId="1" type="noConversion"/>
  </si>
  <si>
    <t xml:space="preserve"> - CR1.IDLEIE </t>
    <phoneticPr fontId="1" type="noConversion"/>
  </si>
  <si>
    <t xml:space="preserve"> - CR1.TE </t>
    <phoneticPr fontId="1" type="noConversion"/>
  </si>
  <si>
    <t xml:space="preserve"> - CR1.RWU </t>
    <phoneticPr fontId="1" type="noConversion"/>
  </si>
  <si>
    <t xml:space="preserve"> - CR1.SBK</t>
    <phoneticPr fontId="1" type="noConversion"/>
  </si>
  <si>
    <t xml:space="preserve"> - CR1.OVER8</t>
    <phoneticPr fontId="1" type="noConversion"/>
  </si>
  <si>
    <r>
      <t xml:space="preserve">over sampling mode, </t>
    </r>
    <r>
      <rPr>
        <sz val="10"/>
        <color rgb="FFFF0000"/>
        <rFont val="맑은 고딕"/>
        <family val="3"/>
        <charset val="129"/>
        <scheme val="minor"/>
      </rPr>
      <t>0(16)</t>
    </r>
    <r>
      <rPr>
        <sz val="10"/>
        <color theme="1"/>
        <rFont val="맑은 고딕"/>
        <family val="2"/>
        <charset val="129"/>
        <scheme val="minor"/>
      </rPr>
      <t>, 1(8)</t>
    </r>
    <phoneticPr fontId="1" type="noConversion"/>
  </si>
  <si>
    <r>
      <t xml:space="preserve">0(UART disable), </t>
    </r>
    <r>
      <rPr>
        <sz val="10"/>
        <color rgb="FFFF0000"/>
        <rFont val="맑은 고딕"/>
        <family val="3"/>
        <charset val="129"/>
        <scheme val="minor"/>
      </rPr>
      <t>1(UART enable)</t>
    </r>
    <phoneticPr fontId="1" type="noConversion"/>
  </si>
  <si>
    <r>
      <t xml:space="preserve">word length, </t>
    </r>
    <r>
      <rPr>
        <sz val="10"/>
        <color rgb="FFFF0000"/>
        <rFont val="맑은 고딕"/>
        <family val="3"/>
        <charset val="129"/>
        <scheme val="minor"/>
      </rPr>
      <t>0(8-bit)</t>
    </r>
    <r>
      <rPr>
        <sz val="10"/>
        <color theme="1"/>
        <rFont val="맑은 고딕"/>
        <family val="2"/>
        <charset val="129"/>
        <scheme val="minor"/>
      </rPr>
      <t>, 1(9-bit)</t>
    </r>
    <phoneticPr fontId="1" type="noConversion"/>
  </si>
  <si>
    <r>
      <t xml:space="preserve">wake up mothod, </t>
    </r>
    <r>
      <rPr>
        <sz val="10"/>
        <color rgb="FFFF0000"/>
        <rFont val="맑은 고딕"/>
        <family val="3"/>
        <charset val="129"/>
        <scheme val="minor"/>
      </rPr>
      <t>0(idle line)</t>
    </r>
    <r>
      <rPr>
        <sz val="10"/>
        <color theme="1"/>
        <rFont val="맑은 고딕"/>
        <family val="2"/>
        <charset val="129"/>
        <scheme val="minor"/>
      </rPr>
      <t>, 1(address mark)</t>
    </r>
    <phoneticPr fontId="1" type="noConversion"/>
  </si>
  <si>
    <r>
      <t xml:space="preserve">parity control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</si>
  <si>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parity selection, </t>
    </r>
    <r>
      <rPr>
        <sz val="10"/>
        <color rgb="FFFF0000"/>
        <rFont val="맑은 고딕"/>
        <family val="3"/>
        <charset val="129"/>
        <scheme val="minor"/>
      </rPr>
      <t>0(even)</t>
    </r>
    <r>
      <rPr>
        <sz val="10"/>
        <color theme="1"/>
        <rFont val="맑은 고딕"/>
        <family val="2"/>
        <charset val="129"/>
        <scheme val="minor"/>
      </rPr>
      <t>, 1(odd)</t>
    </r>
    <phoneticPr fontId="1" type="noConversion"/>
  </si>
  <si>
    <r>
      <t xml:space="preserve">PE(parity error)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</si>
  <si>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TXE(Tx empty)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</si>
  <si>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TC(Tx complete)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</si>
  <si>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RXNE(Rx data ready) int. enable, </t>
    </r>
    <r>
      <rPr>
        <sz val="1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1(enable)</t>
    </r>
    <phoneticPr fontId="1" type="noConversion"/>
  </si>
  <si>
    <r>
      <t xml:space="preserve">IDLE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</si>
  <si>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Tx enable, </t>
    </r>
    <r>
      <rPr>
        <sz val="1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1(enable)</t>
    </r>
    <phoneticPr fontId="1" type="noConversion"/>
  </si>
  <si>
    <r>
      <t xml:space="preserve">Rx enable, </t>
    </r>
    <r>
      <rPr>
        <sz val="1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1(enable)</t>
    </r>
    <phoneticPr fontId="1" type="noConversion"/>
  </si>
  <si>
    <r>
      <t xml:space="preserve">Receiver wakeup, </t>
    </r>
    <r>
      <rPr>
        <sz val="10"/>
        <color rgb="FFFF0000"/>
        <rFont val="맑은 고딕"/>
        <family val="3"/>
        <charset val="129"/>
        <scheme val="minor"/>
      </rPr>
      <t>0(receiver active)</t>
    </r>
    <r>
      <rPr>
        <sz val="10"/>
        <color theme="1"/>
        <rFont val="맑은 고딕"/>
        <family val="2"/>
        <charset val="129"/>
        <scheme val="minor"/>
      </rPr>
      <t>, 1(receiver mute)</t>
    </r>
    <phoneticPr fontId="1" type="noConversion"/>
  </si>
  <si>
    <r>
      <t xml:space="preserve">send break, </t>
    </r>
    <r>
      <rPr>
        <sz val="10"/>
        <color rgb="FFFF0000"/>
        <rFont val="맑은 고딕"/>
        <family val="3"/>
        <charset val="129"/>
        <scheme val="minor"/>
      </rPr>
      <t>0(no send)</t>
    </r>
    <r>
      <rPr>
        <sz val="10"/>
        <color theme="1"/>
        <rFont val="맑은 고딕"/>
        <family val="2"/>
        <charset val="129"/>
        <scheme val="minor"/>
      </rPr>
      <t>, 1(send)</t>
    </r>
    <phoneticPr fontId="1" type="noConversion"/>
  </si>
  <si>
    <t xml:space="preserve"> - CR2.LINEN</t>
    <phoneticPr fontId="1" type="noConversion"/>
  </si>
  <si>
    <t xml:space="preserve"> - CR2.STOP[1:0]</t>
    <phoneticPr fontId="1" type="noConversion"/>
  </si>
  <si>
    <t xml:space="preserve"> - CR2.CLKEN</t>
    <phoneticPr fontId="1" type="noConversion"/>
  </si>
  <si>
    <t xml:space="preserve"> - CR2.CPOL</t>
    <phoneticPr fontId="1" type="noConversion"/>
  </si>
  <si>
    <t xml:space="preserve"> - CR2.CPHA</t>
    <phoneticPr fontId="1" type="noConversion"/>
  </si>
  <si>
    <t xml:space="preserve"> - CR2.LBCL</t>
    <phoneticPr fontId="1" type="noConversion"/>
  </si>
  <si>
    <t xml:space="preserve"> - CR2.LBDIE</t>
    <phoneticPr fontId="1" type="noConversion"/>
  </si>
  <si>
    <t xml:space="preserve"> - CR2.LBDL</t>
    <phoneticPr fontId="1" type="noConversion"/>
  </si>
  <si>
    <t xml:space="preserve"> - CR2.ADDR[3:0]</t>
    <phoneticPr fontId="1" type="noConversion"/>
  </si>
  <si>
    <r>
      <t xml:space="preserve">LIN mode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</si>
  <si>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stop bit, </t>
    </r>
    <r>
      <rPr>
        <sz val="10"/>
        <color rgb="FFFF0000"/>
        <rFont val="맑은 고딕"/>
        <family val="3"/>
        <charset val="129"/>
        <scheme val="minor"/>
      </rPr>
      <t>00(1 stop)</t>
    </r>
    <r>
      <rPr>
        <sz val="10"/>
        <color theme="1"/>
        <rFont val="맑은 고딕"/>
        <family val="2"/>
        <charset val="129"/>
        <scheme val="minor"/>
      </rPr>
      <t>, 01(0.5 stop), 10(2 stop), 11(1.5 stop)</t>
    </r>
    <phoneticPr fontId="1" type="noConversion"/>
  </si>
  <si>
    <r>
      <t xml:space="preserve">CK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</si>
  <si>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CK polarity, </t>
    </r>
    <r>
      <rPr>
        <sz val="10"/>
        <color rgb="FFFF0000"/>
        <rFont val="맑은 고딕"/>
        <family val="3"/>
        <charset val="129"/>
        <scheme val="minor"/>
      </rPr>
      <t>0(idle low)</t>
    </r>
    <r>
      <rPr>
        <sz val="10"/>
        <color theme="1"/>
        <rFont val="맑은 고딕"/>
        <family val="2"/>
        <charset val="129"/>
        <scheme val="minor"/>
      </rPr>
      <t>, 1(idle high)</t>
    </r>
    <phoneticPr fontId="1" type="noConversion"/>
  </si>
  <si>
    <r>
      <t xml:space="preserve">CK phase, </t>
    </r>
    <r>
      <rPr>
        <sz val="10"/>
        <color rgb="FFFF0000"/>
        <rFont val="맑은 고딕"/>
        <family val="3"/>
        <charset val="129"/>
        <scheme val="minor"/>
      </rPr>
      <t>0(1st clock transition)</t>
    </r>
    <r>
      <rPr>
        <sz val="10"/>
        <color theme="1"/>
        <rFont val="맑은 고딕"/>
        <family val="2"/>
        <charset val="129"/>
        <scheme val="minor"/>
      </rPr>
      <t>, 1(2nd clock transition)</t>
    </r>
    <phoneticPr fontId="1" type="noConversion"/>
  </si>
  <si>
    <r>
      <t xml:space="preserve">last bit clock pulse, </t>
    </r>
    <r>
      <rPr>
        <sz val="10"/>
        <color rgb="FFFF0000"/>
        <rFont val="맑은 고딕"/>
        <family val="3"/>
        <charset val="129"/>
        <scheme val="minor"/>
      </rPr>
      <t>0(no)</t>
    </r>
    <r>
      <rPr>
        <sz val="10"/>
        <color theme="1"/>
        <rFont val="맑은 고딕"/>
        <family val="2"/>
        <charset val="129"/>
        <scheme val="minor"/>
      </rPr>
      <t>, 1(yes)</t>
    </r>
    <phoneticPr fontId="1" type="noConversion"/>
  </si>
  <si>
    <r>
      <t xml:space="preserve">LIN break detect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</si>
  <si>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LIN break detection length, </t>
    </r>
    <r>
      <rPr>
        <sz val="10"/>
        <color rgb="FFFF0000"/>
        <rFont val="맑은 고딕"/>
        <family val="3"/>
        <charset val="129"/>
        <scheme val="minor"/>
      </rPr>
      <t>0(10 bit)</t>
    </r>
    <r>
      <rPr>
        <sz val="10"/>
        <color theme="1"/>
        <rFont val="맑은 고딕"/>
        <family val="2"/>
        <charset val="129"/>
        <scheme val="minor"/>
      </rPr>
      <t>, 1(11 bit)</t>
    </r>
    <phoneticPr fontId="1" type="noConversion"/>
  </si>
  <si>
    <t>address of UART node</t>
    <phoneticPr fontId="1" type="noConversion"/>
  </si>
  <si>
    <t xml:space="preserve"> - CR3.ONEBIT</t>
    <phoneticPr fontId="1" type="noConversion"/>
  </si>
  <si>
    <t xml:space="preserve"> - CR3.CTSIE</t>
    <phoneticPr fontId="1" type="noConversion"/>
  </si>
  <si>
    <t xml:space="preserve"> - CR3.CTSE</t>
    <phoneticPr fontId="1" type="noConversion"/>
  </si>
  <si>
    <t xml:space="preserve"> - CR3.RTSE</t>
    <phoneticPr fontId="1" type="noConversion"/>
  </si>
  <si>
    <t xml:space="preserve"> - CR3.DMAT</t>
    <phoneticPr fontId="1" type="noConversion"/>
  </si>
  <si>
    <t xml:space="preserve"> - CR3.DMAR</t>
    <phoneticPr fontId="1" type="noConversion"/>
  </si>
  <si>
    <t xml:space="preserve"> - CR3.SCEN</t>
    <phoneticPr fontId="1" type="noConversion"/>
  </si>
  <si>
    <t xml:space="preserve"> - CR3.NACK</t>
    <phoneticPr fontId="1" type="noConversion"/>
  </si>
  <si>
    <t xml:space="preserve"> - CR3.HDSEL</t>
    <phoneticPr fontId="1" type="noConversion"/>
  </si>
  <si>
    <t xml:space="preserve"> - CR3.IRLP</t>
    <phoneticPr fontId="1" type="noConversion"/>
  </si>
  <si>
    <t xml:space="preserve"> - CR3.IREN</t>
    <phoneticPr fontId="1" type="noConversion"/>
  </si>
  <si>
    <t xml:space="preserve"> - CR3.EIE</t>
    <phoneticPr fontId="1" type="noConversion"/>
  </si>
  <si>
    <r>
      <t xml:space="preserve">sample bit mode, </t>
    </r>
    <r>
      <rPr>
        <sz val="10"/>
        <color rgb="FFFF0000"/>
        <rFont val="맑은 고딕"/>
        <family val="3"/>
        <charset val="129"/>
        <scheme val="minor"/>
      </rPr>
      <t>0(3 sample bit)</t>
    </r>
    <r>
      <rPr>
        <sz val="10"/>
        <color theme="1"/>
        <rFont val="맑은 고딕"/>
        <family val="2"/>
        <charset val="129"/>
        <scheme val="minor"/>
      </rPr>
      <t>, 1(1 sample bit)</t>
    </r>
    <phoneticPr fontId="1" type="noConversion"/>
  </si>
  <si>
    <r>
      <t xml:space="preserve">CTS int.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</si>
  <si>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CTS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</si>
  <si>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RTS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</si>
  <si>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Tx DMA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</si>
  <si>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Rx DMA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</si>
  <si>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smart card mode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</si>
  <si>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smart card NACK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</si>
  <si>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half duplex enable, </t>
    </r>
    <r>
      <rPr>
        <sz val="10"/>
        <color rgb="FFFF0000"/>
        <rFont val="맑은 고딕"/>
        <family val="3"/>
        <charset val="129"/>
        <scheme val="minor"/>
      </rPr>
      <t>0(full duplex)</t>
    </r>
    <r>
      <rPr>
        <sz val="10"/>
        <color theme="1"/>
        <rFont val="맑은 고딕"/>
        <family val="2"/>
        <charset val="129"/>
        <scheme val="minor"/>
      </rPr>
      <t>, 1(half duplex)</t>
    </r>
    <phoneticPr fontId="1" type="noConversion"/>
  </si>
  <si>
    <r>
      <t xml:space="preserve">IrDA low power, </t>
    </r>
    <r>
      <rPr>
        <sz val="10"/>
        <rFont val="맑은 고딕"/>
        <family val="3"/>
        <charset val="129"/>
        <scheme val="minor"/>
      </rPr>
      <t>0(normal)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1(low power)</t>
    </r>
    <phoneticPr fontId="1" type="noConversion"/>
  </si>
  <si>
    <r>
      <t xml:space="preserve">IrDA mode enable, </t>
    </r>
    <r>
      <rPr>
        <sz val="10"/>
        <color rgb="FFFF000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>, 1(enable)</t>
    </r>
    <phoneticPr fontId="1" type="noConversion"/>
  </si>
  <si>
    <r>
      <t xml:space="preserve">error int. enable, </t>
    </r>
    <r>
      <rPr>
        <sz val="10"/>
        <rFont val="맑은 고딕"/>
        <family val="3"/>
        <charset val="129"/>
        <scheme val="minor"/>
      </rPr>
      <t>0(disable)</t>
    </r>
    <r>
      <rPr>
        <sz val="10"/>
        <color theme="1"/>
        <rFont val="맑은 고딕"/>
        <family val="2"/>
        <charset val="129"/>
        <scheme val="minor"/>
      </rPr>
      <t xml:space="preserve">, </t>
    </r>
    <r>
      <rPr>
        <sz val="10"/>
        <color rgb="FFFF0000"/>
        <rFont val="맑은 고딕"/>
        <family val="3"/>
        <charset val="129"/>
        <scheme val="minor"/>
      </rPr>
      <t>1(enable)</t>
    </r>
    <phoneticPr fontId="1" type="noConversion"/>
  </si>
  <si>
    <t xml:space="preserve"> SR.CTS</t>
    <phoneticPr fontId="1" type="noConversion"/>
  </si>
  <si>
    <t xml:space="preserve"> SR.LBD</t>
    <phoneticPr fontId="1" type="noConversion"/>
  </si>
  <si>
    <t xml:space="preserve"> SR.TXE</t>
    <phoneticPr fontId="1" type="noConversion"/>
  </si>
  <si>
    <t xml:space="preserve"> SR.TC</t>
    <phoneticPr fontId="1" type="noConversion"/>
  </si>
  <si>
    <t xml:space="preserve"> SR.RXNE</t>
    <phoneticPr fontId="1" type="noConversion"/>
  </si>
  <si>
    <t xml:space="preserve"> SR.IDLE </t>
    <phoneticPr fontId="1" type="noConversion"/>
  </si>
  <si>
    <t xml:space="preserve"> SR.ORE </t>
    <phoneticPr fontId="1" type="noConversion"/>
  </si>
  <si>
    <t xml:space="preserve"> SR.NF </t>
    <phoneticPr fontId="1" type="noConversion"/>
  </si>
  <si>
    <t xml:space="preserve"> SR.FE</t>
    <phoneticPr fontId="1" type="noConversion"/>
  </si>
  <si>
    <t xml:space="preserve"> SR.PE</t>
    <phoneticPr fontId="1" type="noConversion"/>
  </si>
  <si>
    <t xml:space="preserve">       - use polling scheme</t>
    <phoneticPr fontId="1" type="noConversion"/>
  </si>
  <si>
    <t xml:space="preserve">       - 1 byte sending at every 1 msec when Tx buffer is not empty</t>
    <phoneticPr fontId="1" type="noConversion"/>
  </si>
  <si>
    <t xml:space="preserve">    1) CR1.UE = 1</t>
    <phoneticPr fontId="1" type="noConversion"/>
  </si>
  <si>
    <t xml:space="preserve">    2) CR1.M = 0</t>
    <phoneticPr fontId="1" type="noConversion"/>
  </si>
  <si>
    <t xml:space="preserve">    3) CR2.xx = xx</t>
    <phoneticPr fontId="1" type="noConversion"/>
  </si>
  <si>
    <t xml:space="preserve">    4) BRR = xxxx</t>
    <phoneticPr fontId="1" type="noConversion"/>
  </si>
  <si>
    <t xml:space="preserve">    5) CR1.TE = 1</t>
    <phoneticPr fontId="1" type="noConversion"/>
  </si>
  <si>
    <t xml:space="preserve">    6) DR = data</t>
    <phoneticPr fontId="1" type="noConversion"/>
  </si>
  <si>
    <t xml:space="preserve">    7) DR = data again</t>
    <phoneticPr fontId="1" type="noConversion"/>
  </si>
  <si>
    <t xml:space="preserve">    below step 1) ~ 5) are already done in UART init</t>
    <phoneticPr fontId="1" type="noConversion"/>
  </si>
  <si>
    <t xml:space="preserve">    5) CR1.RE = 1</t>
    <phoneticPr fontId="1" type="noConversion"/>
  </si>
  <si>
    <t>4. Timer 10 control</t>
    <phoneticPr fontId="1" type="noConversion"/>
  </si>
  <si>
    <t xml:space="preserve"> - CH1 출력을 ALD valve on/off 용도로 사용, PWM 방식 사용</t>
    <phoneticPr fontId="1" type="noConversion"/>
  </si>
  <si>
    <t xml:space="preserve"> - timer 구성은 아래 그림과 같이 구성 및 사용 됨.</t>
    <phoneticPr fontId="1" type="noConversion"/>
  </si>
  <si>
    <t>internal clock
= 168 MHz</t>
    <phoneticPr fontId="1" type="noConversion"/>
  </si>
  <si>
    <t>auto-reload register (TIM10-&gt;ARR)
always ARR = (10000 - 1)</t>
    <phoneticPr fontId="1" type="noConversion"/>
  </si>
  <si>
    <t>counter register (TIM10-&gt;CNT)
매 clock 마다 count 값 증가하며 ARR 과 
동일한 값이 되면 0 으로 clear 함</t>
    <phoneticPr fontId="1" type="noConversion"/>
  </si>
  <si>
    <t>PWM 
Output</t>
    <phoneticPr fontId="1" type="noConversion"/>
  </si>
  <si>
    <r>
      <t xml:space="preserve">Pre-scaler (TIM10-&gt;PSC)
clock / target freq = 10,000 이 되도록 설정 함
(168 MHz / 10000 = 16800)
</t>
    </r>
    <r>
      <rPr>
        <sz val="10"/>
        <color rgb="FFFF0000"/>
        <rFont val="맑은 고딕"/>
        <family val="3"/>
        <charset val="129"/>
        <scheme val="minor"/>
      </rPr>
      <t>PSC = (16800 / target_freq) - 1</t>
    </r>
    <phoneticPr fontId="1" type="noConversion"/>
  </si>
  <si>
    <r>
      <t xml:space="preserve">capture/compare register (CCR1)
</t>
    </r>
    <r>
      <rPr>
        <sz val="10"/>
        <color rgb="FFFF0000"/>
        <rFont val="맑은 고딕"/>
        <family val="3"/>
        <charset val="129"/>
        <scheme val="minor"/>
      </rPr>
      <t>0 .. 10000 입력
PWM width = 0.00% - 100.00% 로 조절</t>
    </r>
    <phoneticPr fontId="1" type="noConversion"/>
  </si>
  <si>
    <t xml:space="preserve">                                     168000000                    16800
 - target PWM freq. = ------------------------ - 1 = ------------- - 1  ---&gt; 이 값을 PSC register 에 write
                                10000 x target_freq.           target_freq.</t>
    <phoneticPr fontId="1" type="noConversion"/>
  </si>
  <si>
    <t xml:space="preserve"> - PWM width = 0.00% ~ 100.00% value 로 조절 = 0 ~ 10,000 값으로 설정 함. ---&gt; 이 값을 CCR1 에 write</t>
    <phoneticPr fontId="1" type="noConversion"/>
  </si>
  <si>
    <t>always
 compare</t>
    <phoneticPr fontId="1" type="noConversion"/>
  </si>
  <si>
    <t>ALD_LIFE_CNT</t>
    <phoneticPr fontId="1" type="noConversion"/>
  </si>
  <si>
    <t xml:space="preserve">ALD valve life count value 
- exact life count values are saved in RTC back up area(RAM)
- when date changes, RAM value is saved to Flash </t>
    <phoneticPr fontId="1" type="noConversion"/>
  </si>
  <si>
    <t>ch 1 : 0-10V IN (from P1 gauge)</t>
    <phoneticPr fontId="1" type="noConversion"/>
  </si>
  <si>
    <t>ch 2 : 0-10V IN (from P2 gauge)</t>
    <phoneticPr fontId="1" type="noConversion"/>
  </si>
  <si>
    <t>ch 3 : 0-10V IN (from Pair gauge)</t>
    <phoneticPr fontId="1" type="noConversion"/>
  </si>
  <si>
    <t>TC(thermocouple) temperature sensor</t>
    <phoneticPr fontId="1" type="noConversion"/>
  </si>
  <si>
    <t>1. Thermocouple</t>
    <phoneticPr fontId="1" type="noConversion"/>
  </si>
  <si>
    <t xml:space="preserve">  - 이 발생 전압으로 온도를 측정할 수 있음.</t>
    <phoneticPr fontId="1" type="noConversion"/>
  </si>
  <si>
    <r>
      <t>T</t>
    </r>
    <r>
      <rPr>
        <sz val="6"/>
        <color theme="1"/>
        <rFont val="맑은 고딕"/>
        <family val="3"/>
        <charset val="129"/>
        <scheme val="minor"/>
      </rPr>
      <t>TC</t>
    </r>
    <r>
      <rPr>
        <sz val="10"/>
        <color theme="1"/>
        <rFont val="맑은 고딕"/>
        <family val="2"/>
        <charset val="129"/>
        <scheme val="minor"/>
      </rPr>
      <t xml:space="preserve"> : thermocouple 접합점의 온도</t>
    </r>
    <phoneticPr fontId="1" type="noConversion"/>
  </si>
  <si>
    <r>
      <t>T</t>
    </r>
    <r>
      <rPr>
        <sz val="6"/>
        <color theme="1"/>
        <rFont val="맑은 고딕"/>
        <family val="3"/>
        <charset val="129"/>
        <scheme val="minor"/>
      </rPr>
      <t>CJ</t>
    </r>
    <r>
      <rPr>
        <sz val="10"/>
        <color theme="1"/>
        <rFont val="맑은 고딕"/>
        <family val="2"/>
        <charset val="129"/>
        <scheme val="minor"/>
      </rPr>
      <t xml:space="preserve"> : thermocouple 접합점 반대쪽의 온도</t>
    </r>
    <phoneticPr fontId="1" type="noConversion"/>
  </si>
  <si>
    <r>
      <t>V</t>
    </r>
    <r>
      <rPr>
        <sz val="6"/>
        <color theme="1"/>
        <rFont val="맑은 고딕"/>
        <family val="3"/>
        <charset val="129"/>
        <scheme val="minor"/>
      </rPr>
      <t>TC</t>
    </r>
    <r>
      <rPr>
        <sz val="10"/>
        <color theme="1"/>
        <rFont val="맑은 고딕"/>
        <family val="2"/>
        <charset val="129"/>
        <scheme val="minor"/>
      </rPr>
      <t xml:space="preserve"> : thermocouple 접합점 온도에 해당하는 발생 전압</t>
    </r>
    <phoneticPr fontId="1" type="noConversion"/>
  </si>
  <si>
    <t xml:space="preserve">  - 서로 다른 2개의 금속을 한곳만 접합한 경우 접합한 곳의 온도에 따라 반대쪽에 전압이 발생 함. (Seebeck voltage)</t>
    <phoneticPr fontId="1" type="noConversion"/>
  </si>
  <si>
    <t xml:space="preserve">  - 같은 K type 이라도 배선시 아래의 color code 를 확인해야 함.</t>
    <phoneticPr fontId="1" type="noConversion"/>
  </si>
  <si>
    <t xml:space="preserve">  - TC 의 기전력은 graph 와 같이 non linear 하므로 온도 계산시 이를 고려 해야 함.</t>
    <phoneticPr fontId="1" type="noConversion"/>
  </si>
  <si>
    <t>2. Thermocouple K type 온도별 전압표</t>
    <phoneticPr fontId="1" type="noConversion"/>
  </si>
  <si>
    <t>Temp.
(°C)</t>
    <phoneticPr fontId="1" type="noConversion"/>
  </si>
  <si>
    <t>(uV)</t>
    <phoneticPr fontId="1" type="noConversion"/>
  </si>
  <si>
    <t>TC vtg</t>
    <phoneticPr fontId="1" type="noConversion"/>
  </si>
  <si>
    <t>offset=0</t>
    <phoneticPr fontId="1" type="noConversion"/>
  </si>
  <si>
    <t>offset=500</t>
    <phoneticPr fontId="1" type="noConversion"/>
  </si>
  <si>
    <t>OP-amp vtg (G=210)</t>
    <phoneticPr fontId="1" type="noConversion"/>
  </si>
  <si>
    <t>uV</t>
    <phoneticPr fontId="1" type="noConversion"/>
  </si>
  <si>
    <t>circuit cal.
(246.225)</t>
    <phoneticPr fontId="1" type="noConversion"/>
  </si>
  <si>
    <t>CAL_0</t>
    <phoneticPr fontId="1" type="noConversion"/>
  </si>
  <si>
    <t>CAL_246</t>
    <phoneticPr fontId="1" type="noConversion"/>
  </si>
  <si>
    <t>3227 - 621 =</t>
    <phoneticPr fontId="1" type="noConversion"/>
  </si>
  <si>
    <t>100°C diff</t>
    <phoneticPr fontId="1" type="noConversion"/>
  </si>
  <si>
    <t xml:space="preserve"> - TC1047 의 온도 특성 (10mV @ °C)</t>
    <phoneticPr fontId="1" type="noConversion"/>
  </si>
  <si>
    <t>3. Thermocouple K type 전압에서 온도 환산 방법</t>
    <phoneticPr fontId="1" type="noConversion"/>
  </si>
  <si>
    <t>4. Thermocouple 회로 구성</t>
    <phoneticPr fontId="1" type="noConversion"/>
  </si>
  <si>
    <t>5. TC1047 을 이용한 cold junction 온도 환산 방법</t>
    <phoneticPr fontId="1" type="noConversion"/>
  </si>
  <si>
    <t>TC1047 voltage</t>
    <phoneticPr fontId="1" type="noConversion"/>
  </si>
  <si>
    <r>
      <t xml:space="preserve"> - TC1047 출력 전압을 온도로 환산하는 공식
              (ADC_val x 0.805664mV) - 500mV  
</t>
    </r>
    <r>
      <rPr>
        <b/>
        <sz val="10"/>
        <color rgb="FFFF0000"/>
        <rFont val="맑은 고딕"/>
        <family val="3"/>
        <charset val="129"/>
        <scheme val="minor"/>
      </rPr>
      <t xml:space="preserve">     Tcj</t>
    </r>
    <r>
      <rPr>
        <sz val="10"/>
        <color theme="1"/>
        <rFont val="맑은 고딕"/>
        <family val="2"/>
        <charset val="129"/>
        <scheme val="minor"/>
      </rPr>
      <t xml:space="preserve"> = ---------------------------------------- (°C)
    (float)                    10                          </t>
    </r>
    <phoneticPr fontId="1" type="noConversion"/>
  </si>
  <si>
    <t>6. 최종 온도 계산 방법</t>
    <phoneticPr fontId="1" type="noConversion"/>
  </si>
  <si>
    <t>ADC2</t>
    <phoneticPr fontId="1" type="noConversion"/>
  </si>
  <si>
    <t xml:space="preserve"> ADC #2 input,  TC temperature sensor #2 input</t>
    <phoneticPr fontId="1" type="noConversion"/>
  </si>
  <si>
    <t xml:space="preserve"> ADC #1 input,  TC temperature sensor #1 input</t>
    <phoneticPr fontId="1" type="noConversion"/>
  </si>
  <si>
    <t xml:space="preserve"> ADC #3 input,  TC cold junction temperature sensor #3 input
 TC1047 output is connected to this pin.</t>
    <phoneticPr fontId="1" type="noConversion"/>
  </si>
  <si>
    <t>CAL parm 40</t>
  </si>
  <si>
    <t>CAL parm 41</t>
  </si>
  <si>
    <t>CAL parm 42</t>
    <phoneticPr fontId="1" type="noConversion"/>
  </si>
  <si>
    <t>CAL parm 43</t>
  </si>
  <si>
    <t>CAL parm 44</t>
  </si>
  <si>
    <t>CAL parm 45</t>
  </si>
  <si>
    <t>CAL parm 46</t>
    <phoneticPr fontId="1" type="noConversion"/>
  </si>
  <si>
    <t>CAL parm 47</t>
  </si>
  <si>
    <t>CAL parm 48</t>
  </si>
  <si>
    <t>CAL parm 49</t>
  </si>
  <si>
    <t>TC sensor
calibration data</t>
    <phoneticPr fontId="1" type="noConversion"/>
  </si>
  <si>
    <t>CAL_TC0_000</t>
    <phoneticPr fontId="1" type="noConversion"/>
  </si>
  <si>
    <t>CAL_TC0_246</t>
    <phoneticPr fontId="1" type="noConversion"/>
  </si>
  <si>
    <t>CAL_TC1_000</t>
    <phoneticPr fontId="1" type="noConversion"/>
  </si>
  <si>
    <t>CAL_TC1_246</t>
    <phoneticPr fontId="1" type="noConversion"/>
  </si>
  <si>
    <t>TC #0 (12-bit) calibration value on  246 °C</t>
    <phoneticPr fontId="1" type="noConversion"/>
  </si>
  <si>
    <t>TC #1 (12-bit) calibration value on  246 °C</t>
    <phoneticPr fontId="1" type="noConversion"/>
  </si>
  <si>
    <t>TC #0 (12-bit) calibration value on     0 °C</t>
    <phoneticPr fontId="1" type="noConversion"/>
  </si>
  <si>
    <t>TC #1 (12-bit) calibration value on     0 °C</t>
    <phoneticPr fontId="1" type="noConversion"/>
  </si>
  <si>
    <t>default : 621      (range : 600..650)</t>
    <phoneticPr fontId="1" type="noConversion"/>
  </si>
  <si>
    <t>TC 적용 ECO</t>
    <phoneticPr fontId="1" type="noConversion"/>
  </si>
  <si>
    <t>제품 실장</t>
    <phoneticPr fontId="1" type="noConversion"/>
  </si>
  <si>
    <t>R3//R4</t>
    <phoneticPr fontId="1" type="noConversion"/>
  </si>
  <si>
    <t>R1+R2+(R3//R4)</t>
    <phoneticPr fontId="1" type="noConversion"/>
  </si>
  <si>
    <t>default : 3227     (range : 3150..3300)</t>
    <phoneticPr fontId="1" type="noConversion"/>
  </si>
  <si>
    <t>default : 1500000</t>
    <phoneticPr fontId="1" type="noConversion"/>
  </si>
  <si>
    <t>default : 15000</t>
    <phoneticPr fontId="1" type="noConversion"/>
  </si>
  <si>
    <t xml:space="preserve">1. Purpose of Board Calibration </t>
    <phoneticPr fontId="1" type="noConversion"/>
  </si>
  <si>
    <t xml:space="preserve">   - board 에 있는 회로중 외부 센서, 또는 외부 장비와 연결되는 부분중 정밀도가 필요한 부분</t>
    <phoneticPr fontId="1" type="noConversion"/>
  </si>
  <si>
    <t xml:space="preserve">   - 또한 회로 부품값의 편차에 의해 오차가 발생할 수 있는 부분</t>
    <phoneticPr fontId="1" type="noConversion"/>
  </si>
  <si>
    <t xml:space="preserve">   - 조립된 이후 각 board 가 조립된 상태에서 보드 calibration 을 수행하여 이를 보정한 값들을 각 보드마다 저장하여야 한다.</t>
    <phoneticPr fontId="1" type="noConversion"/>
  </si>
  <si>
    <t xml:space="preserve">     따라서 각 보드별로 calibration 값은 상이 하다</t>
    <phoneticPr fontId="1" type="noConversion"/>
  </si>
  <si>
    <t xml:space="preserve">   - board 는 동작시 저장된 calibration 값을 이용하여 동작 하여야 한다.</t>
    <phoneticPr fontId="1" type="noConversion"/>
  </si>
  <si>
    <t>2. Board Calibration 필요 항목</t>
    <phoneticPr fontId="1" type="noConversion"/>
  </si>
  <si>
    <t xml:space="preserve">   - Psi-1000 보드에서 calibration 이 필요한 항목은 다음과 같다</t>
    <phoneticPr fontId="1" type="noConversion"/>
  </si>
  <si>
    <t xml:space="preserve">     1) 온도 센서 입력 calibration : TC(thermocouple) K type 을 사용하며 이를 적절히 사용하기 위해 calibration 한다</t>
    <phoneticPr fontId="1" type="noConversion"/>
  </si>
  <si>
    <r>
      <t xml:space="preserve">         a) calibration 은 TC 온도가 0 </t>
    </r>
    <r>
      <rPr>
        <sz val="10"/>
        <color theme="1"/>
        <rFont val="맑은 고딕"/>
        <family val="3"/>
        <charset val="129"/>
      </rPr>
      <t>°C 인 상태와 246.225 °C 인 상태에 대해 수행 한다.</t>
    </r>
    <phoneticPr fontId="1" type="noConversion"/>
  </si>
  <si>
    <t xml:space="preserve">     2) analog 전류 입력 calibration : 4-20mA 전류 입력단 회로 calibration</t>
    <phoneticPr fontId="1" type="noConversion"/>
  </si>
  <si>
    <t xml:space="preserve">     3) analog 전압 입력 calibration : 0-10V 전압 입력단 회로 calibration</t>
    <phoneticPr fontId="1" type="noConversion"/>
  </si>
  <si>
    <t xml:space="preserve">     4) analog 전류 출력 calibration : 4-20mA 전류 출력단 회로 calibration</t>
    <phoneticPr fontId="1" type="noConversion"/>
  </si>
  <si>
    <t xml:space="preserve">     5) analog 전압 출력 calibration : 0-10V 전압 출력단 회로 calibration</t>
    <phoneticPr fontId="1" type="noConversion"/>
  </si>
  <si>
    <t>3. Board Calibration 보정값 저장</t>
    <phoneticPr fontId="1" type="noConversion"/>
  </si>
  <si>
    <t xml:space="preserve">   - Psi-1000 보드에서 calibration 보정값은 parm 10 - 49 항목에 저장 된다.</t>
    <phoneticPr fontId="1" type="noConversion"/>
  </si>
  <si>
    <t>4. Board Calibration 방법</t>
    <phoneticPr fontId="1" type="noConversion"/>
  </si>
  <si>
    <t xml:space="preserve">   - 별도의 calibration 방법 문서 참조 : 06. Psi-1000_메인보드_calibration방법.pptx</t>
    <phoneticPr fontId="1" type="noConversion"/>
  </si>
  <si>
    <r>
      <t xml:space="preserve"> isolated RS-232
</t>
    </r>
    <r>
      <rPr>
        <sz val="10"/>
        <color rgb="FFFF0000"/>
        <rFont val="맑은 고딕"/>
        <family val="3"/>
        <charset val="129"/>
        <scheme val="minor"/>
      </rPr>
      <t xml:space="preserve"> 사용 안함</t>
    </r>
    <phoneticPr fontId="1" type="noConversion"/>
  </si>
  <si>
    <t xml:space="preserve"> Nextion LCD 와 연결
 - Nextion protocol 구현 필요
 - 9600 baud, 8 data bit, no parity, 1 stop bit</t>
    <phoneticPr fontId="1" type="noConversion"/>
  </si>
  <si>
    <r>
      <t xml:space="preserve"> non-isolated RS-232, TTL level 사용
</t>
    </r>
    <r>
      <rPr>
        <sz val="10"/>
        <color rgb="FFFF0000"/>
        <rFont val="맑은 고딕"/>
        <family val="3"/>
        <charset val="129"/>
        <scheme val="minor"/>
      </rPr>
      <t xml:space="preserve">  사용 안함</t>
    </r>
    <phoneticPr fontId="1" type="noConversion"/>
  </si>
  <si>
    <t xml:space="preserve"> ASTON 과 연결
 - RS-485 통신
 - 9600 baud, 8 data bit, no parity, 1 stop bit</t>
    <phoneticPr fontId="1" type="noConversion"/>
  </si>
  <si>
    <t xml:space="preserve">      - HAL I/F 를 사용하는 경우 연속되는 Rx 에 대해 data 를 까먹거나 lock up 되는 현상 발생 함으로 다른 대안을 찾아야 함.</t>
    <phoneticPr fontId="1" type="noConversion"/>
  </si>
  <si>
    <t>Psi-1000 에서는 TC(thermocouple) sensor 를 사용하며 RTD sensor 를 사용하지 않는다</t>
    <phoneticPr fontId="1" type="noConversion"/>
  </si>
  <si>
    <t>7. board calibration 을 위한 jig 에 필요한 저항값</t>
    <phoneticPr fontId="1" type="noConversion"/>
  </si>
  <si>
    <t xml:space="preserve">  - TC 의 상대 온도 246.225 °C 에 대한 전압 = 10.000 mV --&gt; 이를 simulation 하기 위한 Target resistance = 6079 ohm</t>
    <phoneticPr fontId="1" type="noConversion"/>
  </si>
  <si>
    <t>target resistance
= 6079 ohm</t>
    <phoneticPr fontId="1" type="noConversion"/>
  </si>
  <si>
    <t>3-1. Control Register #1 bits</t>
    <phoneticPr fontId="1" type="noConversion"/>
  </si>
  <si>
    <t>3-2. Control Register #2 bits</t>
    <phoneticPr fontId="1" type="noConversion"/>
  </si>
  <si>
    <t>3-3. Control Register #3 bits</t>
    <phoneticPr fontId="1" type="noConversion"/>
  </si>
  <si>
    <t>3-4. status register bits</t>
    <phoneticPr fontId="1" type="noConversion"/>
  </si>
  <si>
    <t>4. Control procedure</t>
    <phoneticPr fontId="1" type="noConversion"/>
  </si>
  <si>
    <t xml:space="preserve">  4-1. Tx procedure </t>
    <phoneticPr fontId="1" type="noConversion"/>
  </si>
  <si>
    <t xml:space="preserve">  4-2. Tx procedure (polling)</t>
    <phoneticPr fontId="1" type="noConversion"/>
  </si>
  <si>
    <t>4-3. Rx procedure (1 byte interrupt)</t>
    <phoneticPr fontId="1" type="noConversion"/>
  </si>
  <si>
    <t>5. status register bits</t>
    <phoneticPr fontId="1" type="noConversion"/>
  </si>
  <si>
    <t>1. Psi-1000 Basic Specification</t>
    <phoneticPr fontId="1" type="noConversion"/>
  </si>
  <si>
    <t>Status</t>
    <phoneticPr fontId="1" type="noConversion"/>
  </si>
  <si>
    <t>완료</t>
    <phoneticPr fontId="1" type="noConversion"/>
  </si>
  <si>
    <t>TC(thermocouple)</t>
    <phoneticPr fontId="1" type="noConversion"/>
  </si>
  <si>
    <t xml:space="preserve"> - MCU internal ADC 3 channel </t>
    <phoneticPr fontId="1" type="noConversion"/>
  </si>
  <si>
    <t>0-10V 입력 (3 ch)</t>
    <phoneticPr fontId="1" type="noConversion"/>
  </si>
  <si>
    <t xml:space="preserve"> - external ADC ch#0, reserved</t>
    <phoneticPr fontId="1" type="noConversion"/>
  </si>
  <si>
    <t xml:space="preserve"> - external ADC ch#1 : P1 pressure sensor 
 - external ADC ch#2 : P2 pressure sensor 
 - external ADC ch#3 : Air pressure sensor </t>
    <phoneticPr fontId="1" type="noConversion"/>
  </si>
  <si>
    <t>4-20mA 출력(1 ch)</t>
    <phoneticPr fontId="1" type="noConversion"/>
  </si>
  <si>
    <t>TC1047 동작 판단</t>
    <phoneticPr fontId="1" type="noConversion"/>
  </si>
  <si>
    <t xml:space="preserve"> - cold junction temperature sensor</t>
    <phoneticPr fontId="1" type="noConversion"/>
  </si>
  <si>
    <t>TC 동작 판단</t>
    <phoneticPr fontId="1" type="noConversion"/>
  </si>
  <si>
    <t xml:space="preserve"> - TC 동작 상태 확인</t>
    <phoneticPr fontId="1" type="noConversion"/>
  </si>
  <si>
    <t>열선 heater 동작 판단</t>
    <phoneticPr fontId="1" type="noConversion"/>
  </si>
  <si>
    <t xml:space="preserve"> - 열선 heater 동작 상태 확인, TC sensor 이용</t>
    <phoneticPr fontId="1" type="noConversion"/>
  </si>
  <si>
    <t xml:space="preserve"> - external PC 연결
 - 측정 data UDP packet 송출 기능
 - PC 와의 통신 protocol 기능</t>
    <phoneticPr fontId="1" type="noConversion"/>
  </si>
  <si>
    <t>Watch dog</t>
    <phoneticPr fontId="1" type="noConversion"/>
  </si>
  <si>
    <t>watchdog 기능</t>
    <phoneticPr fontId="1" type="noConversion"/>
  </si>
  <si>
    <t xml:space="preserve"> - MCU 이상 동작시 restart 하기 위한 기능</t>
    <phoneticPr fontId="1" type="noConversion"/>
  </si>
  <si>
    <t>PID control</t>
    <phoneticPr fontId="1" type="noConversion"/>
  </si>
  <si>
    <t>Heater PID control</t>
    <phoneticPr fontId="1" type="noConversion"/>
  </si>
  <si>
    <t>ALD valve PID control</t>
    <phoneticPr fontId="1" type="noConversion"/>
  </si>
  <si>
    <t xml:space="preserve"> - TC sensor 를 통한 target 온도 측정</t>
    <phoneticPr fontId="1" type="noConversion"/>
  </si>
  <si>
    <t xml:space="preserve"> - PID control 을 통한 Heater 제어</t>
    <phoneticPr fontId="1" type="noConversion"/>
  </si>
  <si>
    <t xml:space="preserve"> - P2 압력 sensor 를 통한 target 압력 측정</t>
    <phoneticPr fontId="1" type="noConversion"/>
  </si>
  <si>
    <t xml:space="preserve"> - PID control 을 통한 ALD valve 제어</t>
    <phoneticPr fontId="1" type="noConversion"/>
  </si>
  <si>
    <t>1. 한영 넉스 제품 참조 내용</t>
    <phoneticPr fontId="1" type="noConversion"/>
  </si>
  <si>
    <t xml:space="preserve">   1) TC sensor 사용 관련</t>
    <phoneticPr fontId="1" type="noConversion"/>
  </si>
  <si>
    <t xml:space="preserve"> - BS : 측정값 PV 의 온도 입력 보정</t>
    <phoneticPr fontId="1" type="noConversion"/>
  </si>
  <si>
    <t xml:space="preserve"> - FL : 측정값 PV 의 온도 입력 filter</t>
    <phoneticPr fontId="1" type="noConversion"/>
  </si>
  <si>
    <t xml:space="preserve"> - RJC : TC 사용시 cold junction 온도 보상</t>
    <phoneticPr fontId="1" type="noConversion"/>
  </si>
  <si>
    <t xml:space="preserve">   --- SVH : set value high limit</t>
    <phoneticPr fontId="1" type="noConversion"/>
  </si>
  <si>
    <t xml:space="preserve">   --- SVL : set value low limit</t>
    <phoneticPr fontId="1" type="noConversion"/>
  </si>
  <si>
    <t xml:space="preserve"> - SV : set value (설정 온도), (SVL &lt;= SV &lt;= SVH) 조건에 맞아야 함</t>
    <phoneticPr fontId="1" type="noConversion"/>
  </si>
  <si>
    <t xml:space="preserve">   --- FRH : PV high limit</t>
    <phoneticPr fontId="1" type="noConversion"/>
  </si>
  <si>
    <t xml:space="preserve">   --- FRL : PV low limit</t>
    <phoneticPr fontId="1" type="noConversion"/>
  </si>
  <si>
    <t xml:space="preserve"> - PV : process value (측정 온도), (FRL &lt;= PV &lt;= FRH) 조건을 벗어나면 error 발생, 동작은 정상 수행</t>
    <phoneticPr fontId="1" type="noConversion"/>
  </si>
  <si>
    <t xml:space="preserve">   2) 온도 PID 동작 관련</t>
    <phoneticPr fontId="1" type="noConversion"/>
  </si>
  <si>
    <t xml:space="preserve"> - CHMD : channel mode, (stop/monitor/drive)</t>
    <phoneticPr fontId="1" type="noConversion"/>
  </si>
  <si>
    <t xml:space="preserve"> - R/S : Run/Stop</t>
    <phoneticPr fontId="1" type="noConversion"/>
  </si>
  <si>
    <t xml:space="preserve"> - DR : Direction, 단방향 제어시 제어 방향 지정, 양방향 제어시 무시 됨 (Psi-1000 heater 제어시 이 방법 사용하며, 역방향으로 heater 제어 사용)</t>
    <phoneticPr fontId="1" type="noConversion"/>
  </si>
  <si>
    <t xml:space="preserve">         err = SV - PV 공식인 경우,  err &gt; 0 : heater off,    err &lt; 0 : heater on</t>
    <phoneticPr fontId="1" type="noConversion"/>
  </si>
  <si>
    <t xml:space="preserve"> - AT : auto tuning</t>
    <phoneticPr fontId="1" type="noConversion"/>
  </si>
  <si>
    <t xml:space="preserve">   --- Td : Kp, PID 미분항 상수</t>
    <phoneticPr fontId="1" type="noConversion"/>
  </si>
  <si>
    <t xml:space="preserve">   --- Ti : Kp, PID 적분항 상수</t>
    <phoneticPr fontId="1" type="noConversion"/>
  </si>
  <si>
    <t xml:space="preserve">   --- PB : Kp, PID 비례항 상수, PB = 0 으로 설정하면 PID 제어 안하고 on/off 제어를 진행함</t>
    <phoneticPr fontId="1" type="noConversion"/>
  </si>
  <si>
    <t xml:space="preserve"> - HC : Heating/Cooling 양방향 제어시 설정함 (Psi-1000 에서는 사용 안함)</t>
    <phoneticPr fontId="1" type="noConversion"/>
  </si>
  <si>
    <t xml:space="preserve"> - HC_DB : Heating/Cooling 동작시 Deadband(불감대)</t>
    <phoneticPr fontId="1" type="noConversion"/>
  </si>
  <si>
    <t xml:space="preserve"> - HYS : hysterisys 가열/냉각 on/off 제어동작시 온도 변화 무시 부분</t>
    <phoneticPr fontId="1" type="noConversion"/>
  </si>
  <si>
    <t xml:space="preserve"> - AP : Alpha, PID tuning 의 2 자유도 설정</t>
    <phoneticPr fontId="1" type="noConversion"/>
  </si>
  <si>
    <t xml:space="preserve">          - PID 1 자유도 동작 : 하나의 온도에 대한 PID 응답 설정값 사용</t>
    <phoneticPr fontId="1" type="noConversion"/>
  </si>
  <si>
    <t xml:space="preserve">          - PID 2 자유도 동작 : AP설정값을 0 ~ 100 사이에서 변경하여 PID 동작이 보수적으로 동작하도록 설정하는것으로 추정 됨.</t>
    <phoneticPr fontId="1" type="noConversion"/>
  </si>
  <si>
    <t xml:space="preserve"> - OHL : Output High Limit, 출력량 상한값 설정</t>
    <phoneticPr fontId="1" type="noConversion"/>
  </si>
  <si>
    <t xml:space="preserve"> - OLL : Output Low Limit, 출력량 하한값 설정</t>
    <phoneticPr fontId="1" type="noConversion"/>
  </si>
  <si>
    <t xml:space="preserve"> - Kp : Proportional Gain</t>
    <phoneticPr fontId="1" type="noConversion"/>
  </si>
  <si>
    <t xml:space="preserve"> - Ki : Integral Gain</t>
    <phoneticPr fontId="1" type="noConversion"/>
  </si>
  <si>
    <t xml:space="preserve"> - Kd : Differential Gain</t>
    <phoneticPr fontId="1" type="noConversion"/>
  </si>
  <si>
    <t xml:space="preserve"> - BURNOUT_PO : Burn Out Process Out, TC sensor burn-out 시 출력량 설정</t>
    <phoneticPr fontId="1" type="noConversion"/>
  </si>
  <si>
    <t xml:space="preserve"> - READY_PO : 운전 정지시 출력량 설정</t>
    <phoneticPr fontId="1" type="noConversion"/>
  </si>
  <si>
    <t xml:space="preserve"> - RTUP : ramp up 기울기 설정</t>
    <phoneticPr fontId="1" type="noConversion"/>
  </si>
  <si>
    <t xml:space="preserve"> - RTDN : ramp down 기울기 설정</t>
    <phoneticPr fontId="1" type="noConversion"/>
  </si>
  <si>
    <t xml:space="preserve"> - Error Flag : 이상 상태 판단 기능 필요함</t>
    <phoneticPr fontId="1" type="noConversion"/>
  </si>
  <si>
    <t>1) TC sensor 단선 (burn-out)</t>
    <phoneticPr fontId="1" type="noConversion"/>
  </si>
  <si>
    <t>2) Heater 단선</t>
    <phoneticPr fontId="1" type="noConversion"/>
  </si>
  <si>
    <t xml:space="preserve">   3) 이상동작 판단 관련</t>
    <phoneticPr fontId="1" type="noConversion"/>
  </si>
  <si>
    <r>
      <t xml:space="preserve"> - CT : 최소 제어 주기, </t>
    </r>
    <r>
      <rPr>
        <sz val="10"/>
        <color rgb="FFFF0000"/>
        <rFont val="맑은 고딕"/>
        <family val="3"/>
        <charset val="129"/>
        <scheme val="minor"/>
      </rPr>
      <t>(제어 최소 단위 : 10msec)</t>
    </r>
    <phoneticPr fontId="1" type="noConversion"/>
  </si>
  <si>
    <t>2. Heater PID control 관련</t>
    <phoneticPr fontId="1" type="noConversion"/>
  </si>
  <si>
    <t xml:space="preserve">       - SSR : SC942160, 60Hz --&gt; 16.7 msec period --&gt; min. 8.33msec control delay 발생 가능</t>
    <phoneticPr fontId="1" type="noConversion"/>
  </si>
  <si>
    <t xml:space="preserve">       - 그러므로 최소 on/off time = 20 msec(1%) 로 설정 --&gt; 100% = 2 sec </t>
    <phoneticPr fontId="1" type="noConversion"/>
  </si>
  <si>
    <t xml:space="preserve">       - heater on/off control 은 timer 11 ch1 PWM 출력을 이용, 0.5Hz(2 sec period), 1%(20msec) 를 최소 on 주기로 사용 함.</t>
    <phoneticPr fontId="1" type="noConversion"/>
  </si>
  <si>
    <t xml:space="preserve">   1) Heater on/off control scheme</t>
    <phoneticPr fontId="1" type="noConversion"/>
  </si>
  <si>
    <t>1. PID algorithm</t>
    <phoneticPr fontId="1" type="noConversion"/>
  </si>
  <si>
    <t xml:space="preserve">   - Arduino library(by Brett Beauregard) 로 등록되어 있는 PID algorithm 사용</t>
    <phoneticPr fontId="1" type="noConversion"/>
  </si>
  <si>
    <t xml:space="preserve">   - source 저장 위치 : https://github.com/br3ttb/Arduino-PID-Library</t>
    <phoneticPr fontId="1" type="noConversion"/>
  </si>
  <si>
    <t xml:space="preserve">   - source 에 대한 상세한 설명 : http://brettbeauregard.com/blog/2011/04/improving-the-beginners-pid-introduction</t>
    <phoneticPr fontId="1" type="noConversion"/>
  </si>
  <si>
    <t>2. PID auto-tuning algorithm</t>
    <phoneticPr fontId="1" type="noConversion"/>
  </si>
  <si>
    <t xml:space="preserve">   - William Spinelli 의 AutotunerPID Toolkit source 를 Brett Beauregard 가 Arduino 에 맞게 porting 함</t>
    <phoneticPr fontId="1" type="noConversion"/>
  </si>
  <si>
    <t xml:space="preserve">   - source 저장 위치 : https://github.com/br3ttb/Arduino-PID-AutoTune-Library</t>
    <phoneticPr fontId="1" type="noConversion"/>
  </si>
  <si>
    <t>3. PID 에서 사용하는 structure</t>
    <phoneticPr fontId="1" type="noConversion"/>
  </si>
  <si>
    <t>4. manual mode operation</t>
    <phoneticPr fontId="1" type="noConversion"/>
  </si>
  <si>
    <t xml:space="preserve">   1) PID algorithm running 하지 않음</t>
    <phoneticPr fontId="1" type="noConversion"/>
  </si>
  <si>
    <t xml:space="preserve">   2) co : user 가 설정한 값 그대로 출력</t>
    <phoneticPr fontId="1" type="noConversion"/>
  </si>
  <si>
    <t xml:space="preserve">   3) pv : 10 msec 마다 monitoring</t>
    <phoneticPr fontId="1" type="noConversion"/>
  </si>
  <si>
    <t xml:space="preserve">   4) monitoring 내용을 저장 함.</t>
    <phoneticPr fontId="1" type="noConversion"/>
  </si>
  <si>
    <t xml:space="preserve">      - 저장 내용 : </t>
    <phoneticPr fontId="1" type="noConversion"/>
  </si>
  <si>
    <t>trace onoff control flag
 - byte 0 : other trace control
 - byte 1 : PID_ald trace control
 - byte 2 : PID_heater trace control
 - byte 3 : UDP trace control</t>
    <phoneticPr fontId="1" type="noConversion"/>
  </si>
  <si>
    <t>time_tick(uint32_t)</t>
    <phoneticPr fontId="1" type="noConversion"/>
  </si>
  <si>
    <t>sv(float)</t>
    <phoneticPr fontId="1" type="noConversion"/>
  </si>
  <si>
    <t>co(float)</t>
    <phoneticPr fontId="1" type="noConversion"/>
  </si>
  <si>
    <t>pv(float)</t>
    <phoneticPr fontId="1" type="noConversion"/>
  </si>
  <si>
    <t>Item</t>
    <phoneticPr fontId="1" type="noConversion"/>
  </si>
  <si>
    <t>data length (byte)</t>
    <phoneticPr fontId="1" type="noConversion"/>
  </si>
  <si>
    <t>raw</t>
    <phoneticPr fontId="1" type="noConversion"/>
  </si>
  <si>
    <t>string</t>
    <phoneticPr fontId="1" type="noConversion"/>
  </si>
  <si>
    <t>string : 1234.56 (10 msec base)</t>
    <phoneticPr fontId="1" type="noConversion"/>
  </si>
  <si>
    <t>raw string</t>
    <phoneticPr fontId="1" type="noConversion"/>
  </si>
  <si>
    <t>CR/LF</t>
    <phoneticPr fontId="1" type="noConversion"/>
  </si>
  <si>
    <t>Heater PID</t>
    <phoneticPr fontId="1" type="noConversion"/>
  </si>
  <si>
    <t>ALD valve PID</t>
    <phoneticPr fontId="1" type="noConversion"/>
  </si>
  <si>
    <t>string : 100.00C (temperature)</t>
    <phoneticPr fontId="1" type="noConversion"/>
  </si>
  <si>
    <t>string : 100.00% (percent)</t>
    <phoneticPr fontId="1" type="noConversion"/>
  </si>
  <si>
    <t>string : LF/CR</t>
    <phoneticPr fontId="1" type="noConversion"/>
  </si>
  <si>
    <t>string : 100.00% (ALD on ratio)</t>
    <phoneticPr fontId="1" type="noConversion"/>
  </si>
  <si>
    <t>string : 0.1234 (P2 pressure)</t>
    <phoneticPr fontId="1" type="noConversion"/>
  </si>
  <si>
    <t>sampling time :</t>
    <phoneticPr fontId="1" type="noConversion"/>
  </si>
  <si>
    <t>msec</t>
    <phoneticPr fontId="1" type="noConversion"/>
  </si>
  <si>
    <t>total (byte/10 msec)</t>
    <phoneticPr fontId="1" type="noConversion"/>
  </si>
  <si>
    <t>total (byte/1 sec)</t>
    <phoneticPr fontId="1" type="noConversion"/>
  </si>
  <si>
    <t>total (byte/10 sec)</t>
    <phoneticPr fontId="1" type="noConversion"/>
  </si>
  <si>
    <t xml:space="preserve"> - heater PWM freq = </t>
    <phoneticPr fontId="1" type="noConversion"/>
  </si>
  <si>
    <t>10 Hz</t>
    <phoneticPr fontId="1" type="noConversion"/>
  </si>
  <si>
    <t xml:space="preserve"> - heater PWM period = </t>
    <phoneticPr fontId="1" type="noConversion"/>
  </si>
  <si>
    <t>100 ms</t>
    <phoneticPr fontId="1" type="noConversion"/>
  </si>
  <si>
    <t xml:space="preserve"> - min on/off time = </t>
    <phoneticPr fontId="1" type="noConversion"/>
  </si>
  <si>
    <t>20 msec</t>
    <phoneticPr fontId="1" type="noConversion"/>
  </si>
  <si>
    <t>(20%)</t>
    <phoneticPr fontId="1" type="noConversion"/>
  </si>
  <si>
    <t xml:space="preserve"> - CO min on/off time 을 percent 로 계산하는 공식
                               20 msec                      2000
   min_on_percent = --------------- x 100 % = ---------
                            period msec                  period
   max_on_percent = 100 - min_on_percent</t>
    <phoneticPr fontId="1" type="noConversion"/>
  </si>
  <si>
    <t>0.26 Hz</t>
    <phoneticPr fontId="1" type="noConversion"/>
  </si>
  <si>
    <t>3846 ms</t>
    <phoneticPr fontId="1" type="noConversion"/>
  </si>
  <si>
    <t>(0.52%)</t>
    <phoneticPr fontId="1" type="noConversion"/>
  </si>
  <si>
    <t xml:space="preserve"> - ALD valve uses solenoid valve</t>
    <phoneticPr fontId="1" type="noConversion"/>
  </si>
  <si>
    <t xml:space="preserve">   therefore, there are maximum 4 msec time delay</t>
    <phoneticPr fontId="1" type="noConversion"/>
  </si>
  <si>
    <t xml:space="preserve"> - ALD PWM freq = </t>
    <phoneticPr fontId="1" type="noConversion"/>
  </si>
  <si>
    <t xml:space="preserve"> - ALD PWM period = </t>
    <phoneticPr fontId="1" type="noConversion"/>
  </si>
  <si>
    <t>4 Hz</t>
    <phoneticPr fontId="1" type="noConversion"/>
  </si>
  <si>
    <t>1 Hz</t>
    <phoneticPr fontId="1" type="noConversion"/>
  </si>
  <si>
    <t>1000 ms</t>
    <phoneticPr fontId="1" type="noConversion"/>
  </si>
  <si>
    <t>250 ms</t>
    <phoneticPr fontId="1" type="noConversion"/>
  </si>
  <si>
    <t>(0.4%)</t>
    <phoneticPr fontId="1" type="noConversion"/>
  </si>
  <si>
    <t>(1.6%)</t>
    <phoneticPr fontId="1" type="noConversion"/>
  </si>
  <si>
    <t>(4%)</t>
    <phoneticPr fontId="1" type="noConversion"/>
  </si>
  <si>
    <t xml:space="preserve"> - CO min on/off time 을 percent 로 계산하는 공식
                               4 msec                       400
   min_on_percent = --------------- x 100 % = ---------
                            period msec                  period
   max_on_percent = 100 - min_on_percent</t>
    <phoneticPr fontId="1" type="noConversion"/>
  </si>
  <si>
    <t xml:space="preserve">   2) Heater PID control scheme</t>
    <phoneticPr fontId="1" type="noConversion"/>
  </si>
  <si>
    <t>| yes</t>
    <phoneticPr fontId="1" type="noConversion"/>
  </si>
  <si>
    <t>htr_pid.run == 0</t>
    <phoneticPr fontId="1" type="noConversion"/>
  </si>
  <si>
    <t>heater off</t>
    <phoneticPr fontId="1" type="noConversion"/>
  </si>
  <si>
    <t>htr_pid.run == 1</t>
    <phoneticPr fontId="1" type="noConversion"/>
  </si>
  <si>
    <t>htr_pid.op_mode</t>
    <phoneticPr fontId="1" type="noConversion"/>
  </si>
  <si>
    <t>|</t>
    <phoneticPr fontId="1" type="noConversion"/>
  </si>
  <si>
    <t>OP_HTR_OFF</t>
    <phoneticPr fontId="1" type="noConversion"/>
  </si>
  <si>
    <t>OP_HTR_AUTO</t>
  </si>
  <si>
    <t>OP_HTR_MAN</t>
  </si>
  <si>
    <t>OP_HTR_TUNING</t>
  </si>
  <si>
    <t>heater control</t>
    <phoneticPr fontId="1" type="noConversion"/>
  </si>
  <si>
    <t>PID : run</t>
    <phoneticPr fontId="1" type="noConversion"/>
  </si>
  <si>
    <t>PID : skip</t>
    <phoneticPr fontId="1" type="noConversion"/>
  </si>
  <si>
    <t>auto tuning</t>
    <phoneticPr fontId="1" type="noConversion"/>
  </si>
  <si>
    <t>PC heater on/off control : config menu --&gt; heater onoff control</t>
    <phoneticPr fontId="1" type="noConversion"/>
  </si>
  <si>
    <t>user heater on/off control</t>
    <phoneticPr fontId="1" type="noConversion"/>
  </si>
  <si>
    <t xml:space="preserve"> ---&gt; htr_pid.run 에다 write</t>
    <phoneticPr fontId="1" type="noConversion"/>
  </si>
  <si>
    <t>duty_min=1.6%</t>
    <phoneticPr fontId="1" type="noConversion"/>
  </si>
  <si>
    <t>duty_min=30%</t>
    <phoneticPr fontId="1" type="noConversion"/>
  </si>
  <si>
    <t>duty_min=50%</t>
    <phoneticPr fontId="1" type="noConversion"/>
  </si>
  <si>
    <t>$40$00$00$00$1d$4c$00$04$00$00$75$30</t>
    <phoneticPr fontId="1" type="noConversion"/>
  </si>
  <si>
    <t>$40$00$00$00$1d$4c$00$04$00$00$c3$50</t>
    <phoneticPr fontId="1" type="noConversion"/>
  </si>
  <si>
    <t>kp=10, ki=1.5, kd=1</t>
    <phoneticPr fontId="1" type="noConversion"/>
  </si>
  <si>
    <t>$30$00$00$00$1d$4c$00$04$00$00$06$40$00$00$27$10$00$00$05$dc$00$00$03$e8$00$00$4e$20$00$00$c3$50$00$00$c3$50$00$01$86$a0$00$00$69$32</t>
    <phoneticPr fontId="1" type="noConversion"/>
  </si>
  <si>
    <t>kp=18, ki=0.02, kd=1</t>
    <phoneticPr fontId="1" type="noConversion"/>
  </si>
  <si>
    <t>$30$00$00$00$1d$4c$00$04$00$00$06$40$00$00$46$50$00$00$00$14$00$00$03$e8$00$00$4e$20$00$00$c3$50$00$00$c3$50$00$01$86$a0$00$00$69$32</t>
    <phoneticPr fontId="1" type="noConversion"/>
  </si>
  <si>
    <t>1. Basic Knowledge</t>
    <phoneticPr fontId="1" type="noConversion"/>
  </si>
  <si>
    <r>
      <t>default :  200,  ( 2</t>
    </r>
    <r>
      <rPr>
        <sz val="10"/>
        <color theme="1"/>
        <rFont val="맑은 고딕"/>
        <family val="3"/>
        <charset val="129"/>
      </rPr>
      <t>°C, x2 value)</t>
    </r>
    <phoneticPr fontId="1" type="noConversion"/>
  </si>
  <si>
    <t xml:space="preserve">  2) heater characteristic analysis</t>
    <phoneticPr fontId="1" type="noConversion"/>
  </si>
  <si>
    <t xml:space="preserve">     - manual test 를 통한 PWM on/off ratio 에 대한 heater temperature 측정</t>
    <phoneticPr fontId="1" type="noConversion"/>
  </si>
  <si>
    <t>CO</t>
    <phoneticPr fontId="1" type="noConversion"/>
  </si>
  <si>
    <t>PWM (%)</t>
    <phoneticPr fontId="1" type="noConversion"/>
  </si>
  <si>
    <t>PV (board)</t>
    <phoneticPr fontId="1" type="noConversion"/>
  </si>
  <si>
    <t>Difference</t>
    <phoneticPr fontId="1" type="noConversion"/>
  </si>
  <si>
    <t xml:space="preserve">     - heater 연결된 배관에 부착된 device 의 최대 허용 온도 확인</t>
    <phoneticPr fontId="1" type="noConversion"/>
  </si>
  <si>
    <t xml:space="preserve">       --&gt; Pressure guage : +10 ~ +50°C (operation),  -20 ~ +65°C (storage)</t>
    <phoneticPr fontId="1" type="noConversion"/>
  </si>
  <si>
    <t xml:space="preserve">       --&gt; ALD valve : 0 ~ +120°C (operation)</t>
    <phoneticPr fontId="1" type="noConversion"/>
  </si>
  <si>
    <t xml:space="preserve">  3) heater 사용시 max 설정 온도 : 110°C 로 제한 해야 함</t>
    <phoneticPr fontId="1" type="noConversion"/>
  </si>
  <si>
    <t>Column1</t>
  </si>
  <si>
    <t>Column3</t>
  </si>
  <si>
    <t>Column4</t>
  </si>
  <si>
    <t>SV</t>
    <phoneticPr fontId="1" type="noConversion"/>
  </si>
  <si>
    <t>56000
(56000 - 1)</t>
    <phoneticPr fontId="1" type="noConversion"/>
  </si>
  <si>
    <t>3 KHz
(333.3 usec)</t>
    <phoneticPr fontId="1" type="noConversion"/>
  </si>
  <si>
    <t>0.3 Hz
(3.33 sec)</t>
    <phoneticPr fontId="1" type="noConversion"/>
  </si>
  <si>
    <t>OLD</t>
    <phoneticPr fontId="1" type="noConversion"/>
  </si>
  <si>
    <t>New</t>
    <phoneticPr fontId="1" type="noConversion"/>
  </si>
  <si>
    <t xml:space="preserve">  1) Heater on/off : 0.3Hz(period = 3.33 sec) PWM 신호를 사용함</t>
    <phoneticPr fontId="1" type="noConversion"/>
  </si>
  <si>
    <t xml:space="preserve">     --&gt; SSR 을 사용하여 AC220V(60Hz) 를 on/off 하므로 60Hz 의 zero crossing 주기 (8.33msec) 가 delay에 반영 됨.</t>
    <phoneticPr fontId="1" type="noConversion"/>
  </si>
  <si>
    <t xml:space="preserve">          따라서 항상 일정한 delay 가 반영되도록 PWM 주기도 이의 배수로 선정 함.</t>
    <phoneticPr fontId="1" type="noConversion"/>
  </si>
  <si>
    <t xml:space="preserve">     --&gt; 3.33 sec 의 1% = 33.33 msec = 8.33 msec x 4</t>
    <phoneticPr fontId="1" type="noConversion"/>
  </si>
  <si>
    <t>14.00 ~ 16.00</t>
    <phoneticPr fontId="1" type="noConversion"/>
  </si>
  <si>
    <t xml:space="preserve"> - heater uses SSR for 220V 60Hz AC power, 1 period = 16.667 msec</t>
    <phoneticPr fontId="1" type="noConversion"/>
  </si>
  <si>
    <t xml:space="preserve">   therefore, there are maximum 8.33 msec time delay</t>
    <phoneticPr fontId="1" type="noConversion"/>
  </si>
  <si>
    <t xml:space="preserve">   so, we use mimimum on/off time : 20 msec</t>
    <phoneticPr fontId="1" type="noConversion"/>
  </si>
  <si>
    <t xml:space="preserve">   so, we use mimimum on/off time : 4 msec</t>
    <phoneticPr fontId="1" type="noConversion"/>
  </si>
  <si>
    <t xml:space="preserve">   to minimize SSR delay, heater control PWM period is multiple of 8.33 msec.</t>
    <phoneticPr fontId="1" type="noConversion"/>
  </si>
  <si>
    <t xml:space="preserve">   PWM freq = 0.3 Hz, period = 3.33 sec</t>
    <phoneticPr fontId="1" type="noConversion"/>
  </si>
  <si>
    <t>0.3 Hz</t>
    <phoneticPr fontId="1" type="noConversion"/>
  </si>
  <si>
    <t>3333 ms</t>
    <phoneticPr fontId="1" type="noConversion"/>
  </si>
  <si>
    <t>(0.6%)</t>
    <phoneticPr fontId="1" type="noConversion"/>
  </si>
  <si>
    <t>2.00 ~ 4.00</t>
    <phoneticPr fontId="1" type="noConversion"/>
  </si>
  <si>
    <t>5.00 ~ 7.00</t>
    <phoneticPr fontId="1" type="noConversion"/>
  </si>
  <si>
    <t>8.00 ~ 10.00</t>
    <phoneticPr fontId="1" type="noConversion"/>
  </si>
  <si>
    <t>11.00 ~ 13.00</t>
    <phoneticPr fontId="1" type="noConversion"/>
  </si>
  <si>
    <t>18.00 ~ 20.00</t>
    <phoneticPr fontId="1" type="noConversion"/>
  </si>
  <si>
    <t>22.00 ~ 24.00</t>
    <phoneticPr fontId="1" type="noConversion"/>
  </si>
  <si>
    <t>26.00 ~ 28.00</t>
    <phoneticPr fontId="1" type="noConversion"/>
  </si>
  <si>
    <t>Step Response</t>
    <phoneticPr fontId="1" type="noConversion"/>
  </si>
  <si>
    <t>2. Heater 특성 파악을 위한 기초 Manual Test</t>
    <phoneticPr fontId="1" type="noConversion"/>
  </si>
  <si>
    <t xml:space="preserve">  1) heater 기본 특성 파악을 위해 PWM on time (%) 를 step 단위로 변경하며 heater 온도를 측정 함.</t>
    <phoneticPr fontId="1" type="noConversion"/>
  </si>
  <si>
    <t xml:space="preserve">  2) 아래 측정 data 를 기반으로 다음과 같은 기본 동작 조건을 설정 함.</t>
    <phoneticPr fontId="1" type="noConversion"/>
  </si>
  <si>
    <t xml:space="preserve">     - Heater 최대 설정 온도 : 110°C</t>
    <phoneticPr fontId="1" type="noConversion"/>
  </si>
  <si>
    <t xml:space="preserve">     - PWM 최대 on time (%) : 30%</t>
    <phoneticPr fontId="1" type="noConversion"/>
  </si>
  <si>
    <t>3. Heater Step Response Test</t>
    <phoneticPr fontId="1" type="noConversion"/>
  </si>
  <si>
    <t xml:space="preserve">     (위 2번 항목에서 시험한 data 를 기초로 DLO(Design Level of Operation) 조건을 설정 함)</t>
    <phoneticPr fontId="1" type="noConversion"/>
  </si>
  <si>
    <t xml:space="preserve">     여기에서 Process 의 FOPDT model parameter 를 구한다.</t>
    <phoneticPr fontId="1" type="noConversion"/>
  </si>
  <si>
    <t>Tc : closed loop time constant</t>
    <phoneticPr fontId="1" type="noConversion"/>
  </si>
  <si>
    <t xml:space="preserve"> </t>
    <phoneticPr fontId="1" type="noConversion"/>
  </si>
  <si>
    <t xml:space="preserve">  PI controller</t>
    <phoneticPr fontId="1" type="noConversion"/>
  </si>
  <si>
    <t xml:space="preserve">  Dependent ideal PID</t>
    <phoneticPr fontId="1" type="noConversion"/>
  </si>
  <si>
    <t>T : loop sample time : T &lt; (0.1·TP)</t>
    <phoneticPr fontId="1" type="noConversion"/>
  </si>
  <si>
    <t xml:space="preserve"> - moderate performance    : Tc is larger of (1·TP) or (8·θP)</t>
    <phoneticPr fontId="1" type="noConversion"/>
  </si>
  <si>
    <t xml:space="preserve"> - conservative performance : Tc is larger of (10·TP) or (80·θP)</t>
    <phoneticPr fontId="1" type="noConversion"/>
  </si>
  <si>
    <t xml:space="preserve"> - aggressive performance   : Tc is larger of (0.1·TP) or (0.8·θP)</t>
    <phoneticPr fontId="1" type="noConversion"/>
  </si>
  <si>
    <t>multimeter</t>
    <phoneticPr fontId="1" type="noConversion"/>
  </si>
  <si>
    <t xml:space="preserve"> - Note 1) 보드에 연결된 TC 온도 센서와 multi-meter 에 장착한 TC 온도 센서로 동일지점 </t>
    <phoneticPr fontId="1" type="noConversion"/>
  </si>
  <si>
    <t xml:space="preserve">              온도 측정한 결과 1°C 미만의 차이를 보이므로 보드 측정 온도를 믿을 수 있음</t>
    <phoneticPr fontId="1" type="noConversion"/>
  </si>
  <si>
    <t xml:space="preserve">  Dependent ideal PID with CO filter</t>
    <phoneticPr fontId="1" type="noConversion"/>
  </si>
  <si>
    <t>Target</t>
    <phoneticPr fontId="1" type="noConversion"/>
  </si>
  <si>
    <t>Target temp. = 40 °C</t>
    <phoneticPr fontId="1" type="noConversion"/>
  </si>
  <si>
    <t>Target temp. = 50 °C</t>
    <phoneticPr fontId="1" type="noConversion"/>
  </si>
  <si>
    <t>PI</t>
    <phoneticPr fontId="1" type="noConversion"/>
  </si>
  <si>
    <t>Ideal PID</t>
    <phoneticPr fontId="1" type="noConversion"/>
  </si>
  <si>
    <t>PID w/ CO F</t>
    <phoneticPr fontId="1" type="noConversion"/>
  </si>
  <si>
    <t>Kc</t>
    <phoneticPr fontId="1" type="noConversion"/>
  </si>
  <si>
    <t>Ti</t>
    <phoneticPr fontId="1" type="noConversion"/>
  </si>
  <si>
    <t>Td</t>
    <phoneticPr fontId="1" type="noConversion"/>
  </si>
  <si>
    <t>α</t>
    <phoneticPr fontId="1" type="noConversion"/>
  </si>
  <si>
    <t>aggressive</t>
    <phoneticPr fontId="1" type="noConversion"/>
  </si>
  <si>
    <t>moderate</t>
    <phoneticPr fontId="1" type="noConversion"/>
  </si>
  <si>
    <t xml:space="preserve">  6) FOPDT parameter 에서 PID 용 parameter 를 추출 한다.</t>
    <phoneticPr fontId="1" type="noConversion"/>
  </si>
  <si>
    <t xml:space="preserve">  5) FOPDT parameter 에서 PID 용 parameter 추출에는 IMC (Internal Model Control) 상관 관계표를 이용한다.</t>
    <phoneticPr fontId="1" type="noConversion"/>
  </si>
  <si>
    <t>Kp</t>
    <phoneticPr fontId="1" type="noConversion"/>
  </si>
  <si>
    <t>Ki</t>
    <phoneticPr fontId="1" type="noConversion"/>
  </si>
  <si>
    <t>Kd</t>
    <phoneticPr fontId="1" type="noConversion"/>
  </si>
  <si>
    <t>Dependent, Ideal PID</t>
    <phoneticPr fontId="1" type="noConversion"/>
  </si>
  <si>
    <t>Independent, Ideal PID</t>
    <phoneticPr fontId="1" type="noConversion"/>
  </si>
  <si>
    <t>TP</t>
    <phoneticPr fontId="1" type="noConversion"/>
  </si>
  <si>
    <t>(°C/%)</t>
    <phoneticPr fontId="1" type="noConversion"/>
  </si>
  <si>
    <t>(sec)</t>
    <phoneticPr fontId="1" type="noConversion"/>
  </si>
  <si>
    <t>temp.</t>
    <phoneticPr fontId="1" type="noConversion"/>
  </si>
  <si>
    <t>(°C)</t>
    <phoneticPr fontId="1" type="noConversion"/>
  </si>
  <si>
    <t>변화 범위</t>
    <phoneticPr fontId="1" type="noConversion"/>
  </si>
  <si>
    <t>PV 변화 범위</t>
    <phoneticPr fontId="1" type="noConversion"/>
  </si>
  <si>
    <t>(%/%)</t>
    <phoneticPr fontId="1" type="noConversion"/>
  </si>
  <si>
    <t>(%)</t>
    <phoneticPr fontId="1" type="noConversion"/>
  </si>
  <si>
    <t>ΔPV</t>
    <phoneticPr fontId="1" type="noConversion"/>
  </si>
  <si>
    <t>unitless</t>
    <phoneticPr fontId="1" type="noConversion"/>
  </si>
  <si>
    <t>θP</t>
    <phoneticPr fontId="1" type="noConversion"/>
  </si>
  <si>
    <t>Target temp. = 60 °C</t>
    <phoneticPr fontId="1" type="noConversion"/>
  </si>
  <si>
    <t>Target temp. = 70 °C</t>
    <phoneticPr fontId="1" type="noConversion"/>
  </si>
  <si>
    <t>Target temp. = 80 °C</t>
    <phoneticPr fontId="1" type="noConversion"/>
  </si>
  <si>
    <t>Target temp. = 90 °C</t>
    <phoneticPr fontId="1" type="noConversion"/>
  </si>
  <si>
    <t>Target temp. = 100 °C</t>
    <phoneticPr fontId="1" type="noConversion"/>
  </si>
  <si>
    <t>Target temp. = 110 °C</t>
    <phoneticPr fontId="1" type="noConversion"/>
  </si>
  <si>
    <t>Tc</t>
    <phoneticPr fontId="1" type="noConversion"/>
  </si>
  <si>
    <t>temp.(°C)</t>
    <phoneticPr fontId="1" type="noConversion"/>
  </si>
  <si>
    <t>PV range : 0 - 200 °C (0-100%)</t>
    <phoneticPr fontId="1" type="noConversion"/>
  </si>
  <si>
    <t>CO range(PWM) : 0-100%</t>
    <phoneticPr fontId="1" type="noConversion"/>
  </si>
  <si>
    <r>
      <rPr>
        <b/>
        <sz val="10"/>
        <color theme="1"/>
        <rFont val="Calibri"/>
        <family val="3"/>
        <charset val="161"/>
      </rPr>
      <t>Δ</t>
    </r>
    <r>
      <rPr>
        <b/>
        <sz val="10"/>
        <color theme="1"/>
        <rFont val="맑은 고딕"/>
        <family val="3"/>
        <charset val="129"/>
        <scheme val="minor"/>
      </rPr>
      <t>CO</t>
    </r>
    <phoneticPr fontId="1" type="noConversion"/>
  </si>
  <si>
    <r>
      <rPr>
        <b/>
        <sz val="10"/>
        <color theme="1"/>
        <rFont val="Calibri"/>
        <family val="3"/>
        <charset val="161"/>
      </rPr>
      <t>Δ</t>
    </r>
    <r>
      <rPr>
        <b/>
        <sz val="10"/>
        <color theme="1"/>
        <rFont val="맑은 고딕"/>
        <family val="3"/>
        <charset val="129"/>
        <scheme val="minor"/>
      </rPr>
      <t>PV</t>
    </r>
    <phoneticPr fontId="1" type="noConversion"/>
  </si>
  <si>
    <t>Independent, Ideal PID                  
 CO = Kp·e + Ki·∫edt + Kd·de/dt</t>
    <phoneticPr fontId="1" type="noConversion"/>
  </si>
  <si>
    <t xml:space="preserve">Dependent, Ideal PID                                         
 CO = Kc·e + Kc/Ti·∫edt + Kc·Td·de/dt </t>
    <phoneticPr fontId="1" type="noConversion"/>
  </si>
  <si>
    <t>PID
Heater</t>
    <phoneticPr fontId="1" type="noConversion"/>
  </si>
  <si>
    <t>Heater PID, Kp (proportional gain), x5 format</t>
    <phoneticPr fontId="1" type="noConversion"/>
  </si>
  <si>
    <t>Heater PID, Ki (integral gain), x5 format</t>
    <phoneticPr fontId="1" type="noConversion"/>
  </si>
  <si>
    <t>Heater PID, Kd (derivative gain), x5 format</t>
    <phoneticPr fontId="1" type="noConversion"/>
  </si>
  <si>
    <t>PIDH_KP_X5</t>
    <phoneticPr fontId="1" type="noConversion"/>
  </si>
  <si>
    <t>PIDH_KI_X5</t>
    <phoneticPr fontId="1" type="noConversion"/>
  </si>
  <si>
    <t>PIDH_KD_X5</t>
    <phoneticPr fontId="1" type="noConversion"/>
  </si>
  <si>
    <t>PIDH_SV_X2</t>
    <phoneticPr fontId="1" type="noConversion"/>
  </si>
  <si>
    <t>default = 10,000 (10,000 = 100.0)</t>
    <phoneticPr fontId="1" type="noConversion"/>
  </si>
  <si>
    <t xml:space="preserve">monitor contents control bit flag
 - bit 0 (0x01) : default monitor 
   --&gt; date/time, TC1, TC2, T_cj, p1, p2, pa(air)) 
 - bit 1 (0x02 ): ADC monitor 
          ADC ch 0..3 raw, voltage/current monitoring
 - bit 2 (0x04) : detailed TC monitor
 - bit 3 (0x08) : detailed TC calc monitor
 - bit 4 (0x10) : heater PID monitor
   --&gt; time, SV(C), PV(C), CO(%) 
 - bit 5 (0x20) : heater PID detail monitor
   --&gt; time, SV(C), PV(C), CO(%), P-term, I-term, D-term </t>
    <phoneticPr fontId="1" type="noConversion"/>
  </si>
  <si>
    <t xml:space="preserve">     - Note : 각 신호들에 대해 unitless 형태로 format conversion 해야 함.</t>
    <phoneticPr fontId="1" type="noConversion"/>
  </si>
  <si>
    <r>
      <t xml:space="preserve">             </t>
    </r>
    <r>
      <rPr>
        <sz val="10"/>
        <color rgb="FFFF0000"/>
        <rFont val="맑은 고딕"/>
        <family val="3"/>
        <charset val="129"/>
        <scheme val="minor"/>
      </rPr>
      <t xml:space="preserve">            PV(°C)                                    PV
     PV (%) = -------------------- x (100 - 0) (%) = ---------- x 100 (%) = PV x 0.5 (%)
                 (PVmax - PVmin)(°C)                        (200 - 0)</t>
    </r>
    <phoneticPr fontId="1" type="noConversion"/>
  </si>
  <si>
    <r>
      <t xml:space="preserve">             </t>
    </r>
    <r>
      <rPr>
        <sz val="10"/>
        <color rgb="FFFF0000"/>
        <rFont val="맑은 고딕"/>
        <family val="3"/>
        <charset val="129"/>
        <scheme val="minor"/>
      </rPr>
      <t xml:space="preserve">            SV(°C)                                    SV
     SV (%) = -------------------- x (100 - 0) (%) = ---------- x 100 (%) = SV x 0.5 (%)
                 (SVmax - SVmin)(°C)                        (200 - 0)</t>
    </r>
    <phoneticPr fontId="1" type="noConversion"/>
  </si>
  <si>
    <r>
      <t xml:space="preserve">Dependent, Ideal PID                                                     Kc : controller gain
 CO = bias + Kc · e + Kc/Ti · ∫edt + Kc · Td · de/dt             Kp : proportional gain
                                                                                 </t>
    </r>
    <r>
      <rPr>
        <b/>
        <sz val="10"/>
        <color rgb="FF0070C0"/>
        <rFont val="맑은 고딕"/>
        <family val="3"/>
        <charset val="129"/>
        <scheme val="minor"/>
      </rPr>
      <t>Kp = Kc</t>
    </r>
    <r>
      <rPr>
        <b/>
        <sz val="10"/>
        <color theme="1"/>
        <rFont val="맑은 고딕"/>
        <family val="3"/>
        <charset val="129"/>
        <scheme val="minor"/>
      </rPr>
      <t xml:space="preserve">
Independent, Ideal PID                                                   </t>
    </r>
    <r>
      <rPr>
        <b/>
        <sz val="10"/>
        <color rgb="FF0070C0"/>
        <rFont val="맑은 고딕"/>
        <family val="3"/>
        <charset val="129"/>
        <scheme val="minor"/>
      </rPr>
      <t>Ki = Kc / Ti</t>
    </r>
    <r>
      <rPr>
        <b/>
        <sz val="10"/>
        <color theme="1"/>
        <rFont val="맑은 고딕"/>
        <family val="3"/>
        <charset val="129"/>
        <scheme val="minor"/>
      </rPr>
      <t xml:space="preserve">
 CO = bias + Kp · e +     Ki · ∫edt +      Kd · de/dt              </t>
    </r>
    <r>
      <rPr>
        <b/>
        <sz val="10"/>
        <color rgb="FF0070C0"/>
        <rFont val="맑은 고딕"/>
        <family val="3"/>
        <charset val="129"/>
        <scheme val="minor"/>
      </rPr>
      <t>Kd = Kc * Td</t>
    </r>
    <phoneticPr fontId="1" type="noConversion"/>
  </si>
  <si>
    <t>0. Basic Spec.</t>
    <phoneticPr fontId="1" type="noConversion"/>
  </si>
  <si>
    <r>
      <t xml:space="preserve">  1) Heater temperature variation : Spec (+/- 1°C), </t>
    </r>
    <r>
      <rPr>
        <b/>
        <sz val="10"/>
        <color rgb="FFFF0000"/>
        <rFont val="맑은 고딕"/>
        <family val="3"/>
        <charset val="129"/>
        <scheme val="minor"/>
      </rPr>
      <t>Beckhoff 사용시 (+/- 0.2°C)</t>
    </r>
    <phoneticPr fontId="1" type="noConversion"/>
  </si>
  <si>
    <t>Reserved area</t>
    <phoneticPr fontId="1" type="noConversion"/>
  </si>
  <si>
    <t>environment configure data area</t>
    <phoneticPr fontId="1" type="noConversion"/>
  </si>
  <si>
    <t>PID tuning parameter modification table area</t>
    <phoneticPr fontId="1" type="noConversion"/>
  </si>
  <si>
    <t xml:space="preserve">   1) PID algorithm 동작에 필요한 parameter 들은 source 상에 특정값들로 hard coded 되어 있다.</t>
    <phoneticPr fontId="1" type="noConversion"/>
  </si>
  <si>
    <t xml:space="preserve">   2) 이러한 parameter 값을 변경하고자 할 필요성이 있을때 FW application image 를 새로 생성하지 않고 </t>
    <phoneticPr fontId="1" type="noConversion"/>
  </si>
  <si>
    <t xml:space="preserve">      - Proportional Gain, Integral Gain, Feed Forward Table, Pre-charge Table</t>
    <phoneticPr fontId="1" type="noConversion"/>
  </si>
  <si>
    <t xml:space="preserve">      변경 하고자 하는 factor 값을 저장할 공간을 추가하여 여기에 저장된 값을 이용 한다.</t>
    <phoneticPr fontId="1" type="noConversion"/>
  </si>
  <si>
    <t xml:space="preserve">   3) modification factor 저장은 Flash memory sector 2 를 사용한다. (총 16Kbyte range)</t>
    <phoneticPr fontId="1" type="noConversion"/>
  </si>
  <si>
    <t xml:space="preserve">      env table 과 유사한 형태를 가지도록 구성 된다.</t>
    <phoneticPr fontId="1" type="noConversion"/>
  </si>
  <si>
    <t>1. PID tuning parameter modification factor table area</t>
    <phoneticPr fontId="1" type="noConversion"/>
  </si>
  <si>
    <t>2. modification factor table 구성</t>
    <phoneticPr fontId="1" type="noConversion"/>
  </si>
  <si>
    <t xml:space="preserve">   3) 1 Info_Group : 1024 Kbyte, Factor table information 저장 용도로 사용</t>
    <phoneticPr fontId="1" type="noConversion"/>
  </si>
  <si>
    <t xml:space="preserve">   2) 1 Factor_Group : 128 item, 128 x 8-byte = 1024 Kbyte, Factor table 저장 용도로 사용</t>
    <phoneticPr fontId="1" type="noConversion"/>
  </si>
  <si>
    <t xml:space="preserve">   4) Flash sector 2 = 16 Kbyte, 1 Info_Group + 15 Factor_Group 으로 구성</t>
    <phoneticPr fontId="1" type="noConversion"/>
  </si>
  <si>
    <t xml:space="preserve">   5) 실제 data 가 valid 한 Factor_Group 은 1개만 존재 함.</t>
    <phoneticPr fontId="1" type="noConversion"/>
  </si>
  <si>
    <t xml:space="preserve">      Flash erase 횟수를 줄일수 있음.</t>
    <phoneticPr fontId="1" type="noConversion"/>
  </si>
  <si>
    <t xml:space="preserve">      Flash sector 2 address : 0x0800_8000 .. 0x0800_BFFF</t>
    <phoneticPr fontId="1" type="noConversion"/>
  </si>
  <si>
    <t>sector #2</t>
    <phoneticPr fontId="1" type="noConversion"/>
  </si>
  <si>
    <t>base_address = 0x0800_8000</t>
    <phoneticPr fontId="1" type="noConversion"/>
  </si>
  <si>
    <t>PID factor table version</t>
    <phoneticPr fontId="1" type="noConversion"/>
  </si>
  <si>
    <t xml:space="preserve">   6) Factor Group #1 .. #15 까지 write 한 후 sector erase 하는 형태로 사용</t>
    <phoneticPr fontId="1" type="noConversion"/>
  </si>
  <si>
    <t>0xBFF0</t>
    <phoneticPr fontId="1" type="noConversion"/>
  </si>
  <si>
    <t>0xBFE0</t>
    <phoneticPr fontId="1" type="noConversion"/>
  </si>
  <si>
    <t>0x8000</t>
    <phoneticPr fontId="1" type="noConversion"/>
  </si>
  <si>
    <t>0x8010</t>
    <phoneticPr fontId="1" type="noConversion"/>
  </si>
  <si>
    <t>0x8020</t>
    <phoneticPr fontId="1" type="noConversion"/>
  </si>
  <si>
    <t>0x8030</t>
    <phoneticPr fontId="1" type="noConversion"/>
  </si>
  <si>
    <t>0x8400</t>
    <phoneticPr fontId="1" type="noConversion"/>
  </si>
  <si>
    <t>0x8410</t>
    <phoneticPr fontId="1" type="noConversion"/>
  </si>
  <si>
    <t>0x87E0</t>
    <phoneticPr fontId="1" type="noConversion"/>
  </si>
  <si>
    <t>0x87F0</t>
    <phoneticPr fontId="1" type="noConversion"/>
  </si>
  <si>
    <t>0x8800</t>
    <phoneticPr fontId="1" type="noConversion"/>
  </si>
  <si>
    <t>0x8810</t>
    <phoneticPr fontId="1" type="noConversion"/>
  </si>
  <si>
    <t>0x8BE0</t>
    <phoneticPr fontId="1" type="noConversion"/>
  </si>
  <si>
    <t>0x8BF0</t>
    <phoneticPr fontId="1" type="noConversion"/>
  </si>
  <si>
    <t>0xBC00</t>
    <phoneticPr fontId="1" type="noConversion"/>
  </si>
  <si>
    <t>0xBC10</t>
    <phoneticPr fontId="1" type="noConversion"/>
  </si>
  <si>
    <t xml:space="preserve">0 - no modification, </t>
    <phoneticPr fontId="1" type="noConversion"/>
  </si>
  <si>
    <t xml:space="preserve">1 - multiply, </t>
    <phoneticPr fontId="1" type="noConversion"/>
  </si>
  <si>
    <t>final value = (Flash_table_value x (Factor_value / 100))</t>
    <phoneticPr fontId="1" type="noConversion"/>
  </si>
  <si>
    <t>Item 0 (Factor_Type)</t>
  </si>
  <si>
    <t>Item 1 (Factor_Type)</t>
  </si>
  <si>
    <t>Item 2 (Factor_Type)</t>
  </si>
  <si>
    <t>Item 3 (Factor_Type)</t>
  </si>
  <si>
    <t>Item 124 (Factor_Type)</t>
  </si>
  <si>
    <t>Item 125 (Factor_Type)</t>
  </si>
  <si>
    <t>Item 126 (Factor_Type)</t>
  </si>
  <si>
    <t>Item 127 (Factor_Type)</t>
  </si>
  <si>
    <t>Item 0 (Factor_Value)</t>
  </si>
  <si>
    <t>Item 1 (Factor_Value)</t>
  </si>
  <si>
    <t>Item 2 (Factor_Value)</t>
  </si>
  <si>
    <t>Item 3 (Factor_Value)</t>
  </si>
  <si>
    <t>Item 124 (Factor_Value)</t>
  </si>
  <si>
    <t>Item 125 (Factor_Value)</t>
  </si>
  <si>
    <t>Item 126 (Factor_Value)</t>
  </si>
  <si>
    <t>Item 127 (Factor_Value)</t>
  </si>
  <si>
    <t xml:space="preserve">  2) 최초 tuning 값을 그대로 사용하기에는 무리가 있으며 tuning 작업이 반드시 필요 함.</t>
    <phoneticPr fontId="1" type="noConversion"/>
  </si>
  <si>
    <t>final value = (Flash_table_value x 1.0)</t>
    <phoneticPr fontId="1" type="noConversion"/>
  </si>
  <si>
    <t xml:space="preserve">   1) 1 Item : 8 byte,  Factor_Type(4-byte) + Factor_Value(4-byte) 로 구성</t>
    <phoneticPr fontId="1" type="noConversion"/>
  </si>
  <si>
    <t xml:space="preserve">Factor_Value : </t>
    <phoneticPr fontId="1" type="noConversion"/>
  </si>
  <si>
    <t xml:space="preserve">      Factor_Type : </t>
    <phoneticPr fontId="1" type="noConversion"/>
  </si>
  <si>
    <t>when Factor_Value = 100 --&gt; factor_value = 1.00</t>
    <phoneticPr fontId="1" type="noConversion"/>
  </si>
  <si>
    <t>use x2 format</t>
    <phoneticPr fontId="1" type="noConversion"/>
  </si>
  <si>
    <t xml:space="preserve">2 - Factor_value replaces table_value </t>
    <phoneticPr fontId="1" type="noConversion"/>
  </si>
  <si>
    <t>Factor Group #1 .. #15 usage bit flag : bit = 0(used),   bit = 1(not used)</t>
    <phoneticPr fontId="1" type="noConversion"/>
  </si>
  <si>
    <t>Info_Group</t>
    <phoneticPr fontId="1" type="noConversion"/>
  </si>
  <si>
    <t>Factor_Group
#1</t>
    <phoneticPr fontId="1" type="noConversion"/>
  </si>
  <si>
    <t>Factor_Group
#2</t>
  </si>
  <si>
    <t>Factor_Group
#15</t>
    <phoneticPr fontId="1" type="noConversion"/>
  </si>
  <si>
    <t>final value = (Factor_Value / 100)</t>
    <phoneticPr fontId="1" type="noConversion"/>
  </si>
  <si>
    <t>in case of factor item changed and saves,</t>
    <phoneticPr fontId="1" type="noConversion"/>
  </si>
  <si>
    <t>next Factor_Group is used</t>
    <phoneticPr fontId="1" type="noConversion"/>
  </si>
  <si>
    <t>Factor</t>
    <phoneticPr fontId="1" type="noConversion"/>
  </si>
  <si>
    <t>Value</t>
    <phoneticPr fontId="1" type="noConversion"/>
  </si>
  <si>
    <t>Default</t>
    <phoneticPr fontId="1" type="noConversion"/>
  </si>
  <si>
    <t>Modification</t>
    <phoneticPr fontId="1" type="noConversion"/>
  </si>
  <si>
    <t>+0</t>
    <phoneticPr fontId="1" type="noConversion"/>
  </si>
  <si>
    <t>+1</t>
    <phoneticPr fontId="1" type="noConversion"/>
  </si>
  <si>
    <t>+2</t>
  </si>
  <si>
    <t>+3</t>
  </si>
  <si>
    <t>P2 = 0.075 torr</t>
    <phoneticPr fontId="1" type="noConversion"/>
  </si>
  <si>
    <t>P2 = 0.0075 torr</t>
    <phoneticPr fontId="1" type="noConversion"/>
  </si>
  <si>
    <t>P2 = 0.01 torr</t>
    <phoneticPr fontId="1" type="noConversion"/>
  </si>
  <si>
    <t>P2 = 0.05 torr</t>
    <phoneticPr fontId="1" type="noConversion"/>
  </si>
  <si>
    <t>P1:  1.0 torr</t>
    <phoneticPr fontId="1" type="noConversion"/>
  </si>
  <si>
    <t>P1:  0.1 torr</t>
    <phoneticPr fontId="1" type="noConversion"/>
  </si>
  <si>
    <t>P1:  0.5 torr</t>
    <phoneticPr fontId="1" type="noConversion"/>
  </si>
  <si>
    <t>P1:  5.0 torr</t>
    <phoneticPr fontId="1" type="noConversion"/>
  </si>
  <si>
    <t>P1:  10.0 torr</t>
    <phoneticPr fontId="1" type="noConversion"/>
  </si>
  <si>
    <t xml:space="preserve">Proprotional
Gain
Table </t>
    <phoneticPr fontId="1" type="noConversion"/>
  </si>
  <si>
    <t>Integral
Gain 
Table</t>
    <phoneticPr fontId="1" type="noConversion"/>
  </si>
  <si>
    <t>Feed Forward
Look-up
Table</t>
    <phoneticPr fontId="1" type="noConversion"/>
  </si>
  <si>
    <t>Integral
Pre-charge
Table</t>
    <phoneticPr fontId="1" type="noConversion"/>
  </si>
  <si>
    <t>in case of last Factor_Group is used,</t>
    <phoneticPr fontId="1" type="noConversion"/>
  </si>
  <si>
    <t>addr. Offset</t>
    <phoneticPr fontId="1" type="noConversion"/>
  </si>
  <si>
    <t>+0x0000</t>
    <phoneticPr fontId="1" type="noConversion"/>
  </si>
  <si>
    <t>+0x0020</t>
    <phoneticPr fontId="1" type="noConversion"/>
  </si>
  <si>
    <t>+0x0040</t>
  </si>
  <si>
    <t>+0x0060</t>
  </si>
  <si>
    <t>+0x0080</t>
  </si>
  <si>
    <t>+0x00A0</t>
    <phoneticPr fontId="1" type="noConversion"/>
  </si>
  <si>
    <t>+0x00C0</t>
    <phoneticPr fontId="1" type="noConversion"/>
  </si>
  <si>
    <t>+0x00E0</t>
    <phoneticPr fontId="1" type="noConversion"/>
  </si>
  <si>
    <t>+0x0100</t>
    <phoneticPr fontId="1" type="noConversion"/>
  </si>
  <si>
    <t>+0x0120</t>
    <phoneticPr fontId="1" type="noConversion"/>
  </si>
  <si>
    <t>+0x0140</t>
    <phoneticPr fontId="1" type="noConversion"/>
  </si>
  <si>
    <t>+0x0160</t>
    <phoneticPr fontId="1" type="noConversion"/>
  </si>
  <si>
    <t>+0x0180</t>
    <phoneticPr fontId="1" type="noConversion"/>
  </si>
  <si>
    <t>+0x01A0</t>
    <phoneticPr fontId="1" type="noConversion"/>
  </si>
  <si>
    <t>+0x01C0</t>
    <phoneticPr fontId="1" type="noConversion"/>
  </si>
  <si>
    <t>+0x01E0</t>
    <phoneticPr fontId="1" type="noConversion"/>
  </si>
  <si>
    <t>+0x0200</t>
    <phoneticPr fontId="1" type="noConversion"/>
  </si>
  <si>
    <t>+0x0220</t>
    <phoneticPr fontId="1" type="noConversion"/>
  </si>
  <si>
    <t>+0x0240</t>
    <phoneticPr fontId="1" type="noConversion"/>
  </si>
  <si>
    <t>+0x0260</t>
    <phoneticPr fontId="1" type="noConversion"/>
  </si>
  <si>
    <t>+0x0280</t>
    <phoneticPr fontId="1" type="noConversion"/>
  </si>
  <si>
    <t>+0x02A0</t>
    <phoneticPr fontId="1" type="noConversion"/>
  </si>
  <si>
    <t>+0x02C0</t>
    <phoneticPr fontId="1" type="noConversion"/>
  </si>
  <si>
    <t>+0x02E0</t>
    <phoneticPr fontId="1" type="noConversion"/>
  </si>
  <si>
    <t>+0x0300</t>
    <phoneticPr fontId="1" type="noConversion"/>
  </si>
  <si>
    <t>+0x0320</t>
    <phoneticPr fontId="1" type="noConversion"/>
  </si>
  <si>
    <t>+0x0340</t>
    <phoneticPr fontId="1" type="noConversion"/>
  </si>
  <si>
    <t>+0x0360</t>
    <phoneticPr fontId="1" type="noConversion"/>
  </si>
  <si>
    <t>+0x0380</t>
    <phoneticPr fontId="1" type="noConversion"/>
  </si>
  <si>
    <t>+0x03A0</t>
    <phoneticPr fontId="1" type="noConversion"/>
  </si>
  <si>
    <t>+0x03C0</t>
    <phoneticPr fontId="1" type="noConversion"/>
  </si>
  <si>
    <t>+0x03E0</t>
    <phoneticPr fontId="1" type="noConversion"/>
  </si>
  <si>
    <t>next Factor_Group is Factor_Group #1,</t>
    <phoneticPr fontId="1" type="noConversion"/>
  </si>
  <si>
    <t xml:space="preserve"> after Flash sector erase</t>
  </si>
  <si>
    <t>0x83F0</t>
    <phoneticPr fontId="1" type="noConversion"/>
  </si>
  <si>
    <t>4-1. Heater PID 1st Test (No Tuning)</t>
    <phoneticPr fontId="1" type="noConversion"/>
  </si>
  <si>
    <t>4-2. Heater PID 2nd Test (No Tuning)</t>
    <phoneticPr fontId="1" type="noConversion"/>
  </si>
  <si>
    <t>Implications)</t>
    <phoneticPr fontId="1" type="noConversion"/>
  </si>
  <si>
    <t xml:space="preserve">  3) 나머지 특성은 거의 유사함</t>
    <phoneticPr fontId="1" type="noConversion"/>
  </si>
  <si>
    <t>4-3. Heater PID 3rd Test (No Tuning)</t>
    <phoneticPr fontId="1" type="noConversion"/>
  </si>
  <si>
    <t xml:space="preserve">  1) CO_MAX=50%,  Kp=4.3,  Ki=0.026, Kd=42.3, sampling=10msec</t>
    <phoneticPr fontId="1" type="noConversion"/>
  </si>
  <si>
    <t xml:space="preserve">  1) CO_MAX=100%,  Kp=4.3,  Ki=0.026, Kd=42.3, sampling=10msec</t>
    <phoneticPr fontId="1" type="noConversion"/>
  </si>
  <si>
    <t xml:space="preserve">  1) CO_MAX=100%,  Kp=4.3,  Ki=0.026, Kd=42.3, sampling=100msec</t>
    <phoneticPr fontId="1" type="noConversion"/>
  </si>
  <si>
    <t>5. Ziegler-Nichols Tuning Method</t>
    <phoneticPr fontId="1" type="noConversion"/>
  </si>
  <si>
    <t>PID</t>
    <phoneticPr fontId="1" type="noConversion"/>
  </si>
  <si>
    <t>Formula</t>
    <phoneticPr fontId="1" type="noConversion"/>
  </si>
  <si>
    <t>Calculated</t>
  </si>
  <si>
    <t xml:space="preserve">Ku = </t>
    <phoneticPr fontId="1" type="noConversion"/>
  </si>
  <si>
    <t xml:space="preserve">Tu =  </t>
    <phoneticPr fontId="1" type="noConversion"/>
  </si>
  <si>
    <t>Kp = Kc</t>
    <phoneticPr fontId="1" type="noConversion"/>
  </si>
  <si>
    <t>Ki = Kc / Ti</t>
    <phoneticPr fontId="1" type="noConversion"/>
  </si>
  <si>
    <t>Kd = Kc x Td</t>
    <phoneticPr fontId="1" type="noConversion"/>
  </si>
  <si>
    <t>Kc = Kp</t>
    <phoneticPr fontId="1" type="noConversion"/>
  </si>
  <si>
    <t>0.075 Ku Tu</t>
    <phoneticPr fontId="1" type="noConversion"/>
  </si>
  <si>
    <t>1.2 Ku/Tu</t>
    <phoneticPr fontId="1" type="noConversion"/>
  </si>
  <si>
    <t>0.54 Ku/Tu</t>
    <phoneticPr fontId="1" type="noConversion"/>
  </si>
  <si>
    <t>0.45 Ku</t>
    <phoneticPr fontId="1" type="noConversion"/>
  </si>
  <si>
    <t>0.6 Ku</t>
    <phoneticPr fontId="1" type="noConversion"/>
  </si>
  <si>
    <t>0.8 Tu</t>
    <phoneticPr fontId="1" type="noConversion"/>
  </si>
  <si>
    <t>0.5 Tu</t>
    <phoneticPr fontId="1" type="noConversion"/>
  </si>
  <si>
    <t>0.125 Tu</t>
    <phoneticPr fontId="1" type="noConversion"/>
  </si>
  <si>
    <r>
      <t xml:space="preserve">Heater PID, SV(set variable), x2 format, unit = </t>
    </r>
    <r>
      <rPr>
        <sz val="10"/>
        <color theme="1"/>
        <rFont val="맑은 고딕"/>
        <family val="3"/>
        <charset val="129"/>
      </rPr>
      <t>°</t>
    </r>
    <r>
      <rPr>
        <sz val="8"/>
        <color theme="1"/>
        <rFont val="맑은 고딕"/>
        <family val="3"/>
        <charset val="129"/>
      </rPr>
      <t>C</t>
    </r>
    <phoneticPr fontId="1" type="noConversion"/>
  </si>
  <si>
    <t>PIDH_IMAX_X2</t>
    <phoneticPr fontId="1" type="noConversion"/>
  </si>
  <si>
    <t>PIDH_IMIN_X2</t>
    <phoneticPr fontId="1" type="noConversion"/>
  </si>
  <si>
    <t>Heater PID, integral Term max limit, x2 format, unitless %</t>
    <phoneticPr fontId="1" type="noConversion"/>
  </si>
  <si>
    <t>Heater PID, integral Term min limit, x2 format, unitless %</t>
    <phoneticPr fontId="1" type="noConversion"/>
  </si>
  <si>
    <t>default = 1000, 10.0%</t>
    <phoneticPr fontId="1" type="noConversion"/>
  </si>
  <si>
    <r>
      <t xml:space="preserve">  2) 상온(25°C) --&gt; 100°C rising time : 빠를수록 좋음, 100 sec 이내 target </t>
    </r>
    <r>
      <rPr>
        <sz val="10"/>
        <color rgb="FFFF0000"/>
        <rFont val="맑은 고딕"/>
        <family val="3"/>
        <charset val="129"/>
        <scheme val="minor"/>
      </rPr>
      <t>(현재 약 70 ~ 90sec 소요)</t>
    </r>
    <phoneticPr fontId="1" type="noConversion"/>
  </si>
  <si>
    <t xml:space="preserve">  1) IMC tuning method 사용 tuning parameter 결정을 위함</t>
    <phoneticPr fontId="1" type="noConversion"/>
  </si>
  <si>
    <t xml:space="preserve">  2) Target 온도별 Process 특성을 파악하기 위해 Step test 를 진행 한다. </t>
    <phoneticPr fontId="1" type="noConversion"/>
  </si>
  <si>
    <t xml:space="preserve">  3) 온도별로 DLO 를 설정하여 시험 진행한 결과는 아래 그림과 같으며,</t>
    <phoneticPr fontId="1" type="noConversion"/>
  </si>
  <si>
    <t xml:space="preserve">  4) 위 시험 결과에서 추출한 Process 의 FOPDT model parameter 는 다음과 같다.</t>
    <phoneticPr fontId="1" type="noConversion"/>
  </si>
  <si>
    <r>
      <t xml:space="preserve">        </t>
    </r>
    <r>
      <rPr>
        <sz val="10"/>
        <rFont val="Calibri"/>
        <family val="3"/>
        <charset val="161"/>
      </rPr>
      <t>Δ</t>
    </r>
    <r>
      <rPr>
        <sz val="10"/>
        <rFont val="맑은 고딕"/>
        <family val="3"/>
        <charset val="129"/>
        <scheme val="minor"/>
      </rPr>
      <t xml:space="preserve">PV
Gp = ------
        </t>
    </r>
    <r>
      <rPr>
        <sz val="10"/>
        <rFont val="Calibri"/>
        <family val="3"/>
        <charset val="161"/>
      </rPr>
      <t>Δ</t>
    </r>
    <r>
      <rPr>
        <sz val="10"/>
        <rFont val="맑은 고딕"/>
        <family val="3"/>
        <charset val="129"/>
        <scheme val="minor"/>
      </rPr>
      <t>CO</t>
    </r>
    <phoneticPr fontId="1" type="noConversion"/>
  </si>
  <si>
    <t xml:space="preserve">Gp </t>
    <phoneticPr fontId="1" type="noConversion"/>
  </si>
  <si>
    <r>
      <t xml:space="preserve">  4) Process 의 특성은 FOPDT (First Order Plus Dead Time) 로 model화 하며 미분 방정식으로 나타낸다.
           </t>
    </r>
    <r>
      <rPr>
        <b/>
        <sz val="10"/>
        <color theme="1"/>
        <rFont val="맑은 고딕"/>
        <family val="3"/>
        <charset val="129"/>
        <scheme val="minor"/>
      </rPr>
      <t xml:space="preserve"> dPV(t)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              PV : Process Variable (measured data)
      </t>
    </r>
    <r>
      <rPr>
        <b/>
        <sz val="10"/>
        <color theme="1"/>
        <rFont val="맑은 고딕"/>
        <family val="3"/>
        <charset val="129"/>
        <scheme val="minor"/>
      </rPr>
      <t>TP --------- + PV(t) = Gp · CO(t-</t>
    </r>
    <r>
      <rPr>
        <b/>
        <sz val="10"/>
        <color theme="1"/>
        <rFont val="Calibri"/>
        <family val="3"/>
        <charset val="161"/>
      </rPr>
      <t>θ</t>
    </r>
    <r>
      <rPr>
        <b/>
        <sz val="10"/>
        <color theme="1"/>
        <rFont val="맑은 고딕"/>
        <family val="3"/>
        <charset val="129"/>
        <scheme val="minor"/>
      </rPr>
      <t xml:space="preserve">P)           </t>
    </r>
    <r>
      <rPr>
        <sz val="10"/>
        <color theme="1"/>
        <rFont val="맑은 고딕"/>
        <family val="3"/>
        <charset val="129"/>
        <scheme val="minor"/>
      </rPr>
      <t xml:space="preserve">CO : Controller Output
              </t>
    </r>
    <r>
      <rPr>
        <b/>
        <sz val="10"/>
        <color theme="1"/>
        <rFont val="맑은 고딕"/>
        <family val="3"/>
        <charset val="129"/>
        <scheme val="minor"/>
      </rPr>
      <t xml:space="preserve">dt                                                </t>
    </r>
    <r>
      <rPr>
        <sz val="10"/>
        <color rgb="FF0070C0"/>
        <rFont val="맑은 고딕"/>
        <family val="3"/>
        <charset val="129"/>
        <scheme val="minor"/>
      </rPr>
      <t xml:space="preserve">Gp : Process Gain (how far) = </t>
    </r>
    <r>
      <rPr>
        <sz val="10"/>
        <color rgb="FF0070C0"/>
        <rFont val="Calibri"/>
        <family val="3"/>
        <charset val="161"/>
      </rPr>
      <t>Δ</t>
    </r>
    <r>
      <rPr>
        <sz val="10"/>
        <color rgb="FF0070C0"/>
        <rFont val="맑은 고딕"/>
        <family val="3"/>
        <charset val="129"/>
        <scheme val="minor"/>
      </rPr>
      <t xml:space="preserve">PV / </t>
    </r>
    <r>
      <rPr>
        <sz val="10"/>
        <color rgb="FF0070C0"/>
        <rFont val="Calibri"/>
        <family val="3"/>
        <charset val="161"/>
      </rPr>
      <t>Δ</t>
    </r>
    <r>
      <rPr>
        <sz val="10"/>
        <color rgb="FF0070C0"/>
        <rFont val="맑은 고딕"/>
        <family val="3"/>
        <charset val="129"/>
        <scheme val="minor"/>
      </rPr>
      <t xml:space="preserve">CO
                                                                 TP : Process time constant (how fast)
                                                                 </t>
    </r>
    <r>
      <rPr>
        <sz val="10"/>
        <color rgb="FF0070C0"/>
        <rFont val="Calibri"/>
        <family val="3"/>
        <charset val="161"/>
      </rPr>
      <t>θ</t>
    </r>
    <r>
      <rPr>
        <sz val="10"/>
        <color rgb="FF0070C0"/>
        <rFont val="맑은 고딕"/>
        <family val="3"/>
        <charset val="129"/>
        <scheme val="minor"/>
      </rPr>
      <t xml:space="preserve">P : Process dead time (delay)  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                            </t>
    </r>
    <phoneticPr fontId="1" type="noConversion"/>
  </si>
  <si>
    <t>Tp</t>
    <phoneticPr fontId="1" type="noConversion"/>
  </si>
  <si>
    <t xml:space="preserve">  1) 상온 --&gt; 100°C 온도 상승 시간 김 --&gt; 보완 필요 (CO_MAX = 100% 사용 가능토록 보완 필요)</t>
    <phoneticPr fontId="1" type="noConversion"/>
  </si>
  <si>
    <t xml:space="preserve">  2) 안정화 시간 김 --&gt; 보완 필요 (원인 파악후 방법 고려 필요 함)</t>
    <phoneticPr fontId="1" type="noConversion"/>
  </si>
  <si>
    <t xml:space="preserve">  1) CO_MAX 증가에 따라 상온 --&gt; 100°C 온도 상승 시간 감소 됨. (CO_MAX=100% 사용 해야 함)</t>
    <phoneticPr fontId="1" type="noConversion"/>
  </si>
  <si>
    <t xml:space="preserve">  2) sampling time : 10msec --&gt; 100msec 로 변경, 특성 차이 적음으로 sampling time 100msec 유지</t>
    <phoneticPr fontId="1" type="noConversion"/>
  </si>
  <si>
    <t xml:space="preserve">  3) 안정화구간 온도 편차 큼 --&gt; 보완 필요 (원인 파악후 방법 고려 필요 함)</t>
    <phoneticPr fontId="1" type="noConversion"/>
  </si>
  <si>
    <t>4. Heater PID Test : IMC tuning method 적용</t>
    <phoneticPr fontId="1" type="noConversion"/>
  </si>
  <si>
    <t xml:space="preserve">   a) Tuning 방법</t>
    <phoneticPr fontId="1" type="noConversion"/>
  </si>
  <si>
    <t xml:space="preserve">   b) Tuning 시험 결과</t>
    <phoneticPr fontId="1" type="noConversion"/>
  </si>
  <si>
    <t xml:space="preserve">      1) 1차 시험 결과 아래와 같은 특성을 얻음.</t>
    <phoneticPr fontId="1" type="noConversion"/>
  </si>
  <si>
    <t xml:space="preserve">      1) Ki = 0, Kd = 0 으로 놓고 Kp 를 점차 증가 시켜 PV 가 일정한 진폭으로 발진하는 점을 찾는다.</t>
    <phoneticPr fontId="1" type="noConversion"/>
  </si>
  <si>
    <t xml:space="preserve">         이때의 Kp 값을 Ku (Ultimate Gain) 라 칭한다.</t>
    <phoneticPr fontId="1" type="noConversion"/>
  </si>
  <si>
    <t xml:space="preserve">      2) 발진 주기를 측정하여 이를 Tu (Ultimate Time) 라 칭한다</t>
    <phoneticPr fontId="1" type="noConversion"/>
  </si>
  <si>
    <t xml:space="preserve">         - graph 로 변환후 보면, Kp = 30 ~ 40 범위내 일정 진폭으로 발진할 것으로 추정 됨</t>
    <phoneticPr fontId="1" type="noConversion"/>
  </si>
  <si>
    <t xml:space="preserve">         - 시험 진행중에는 raw data 표시만 가능하며 graph 표시기능이 없어, 발진 상태 여부 판단하기 어려움</t>
    <phoneticPr fontId="1" type="noConversion"/>
  </si>
  <si>
    <t xml:space="preserve">         - Kp 를 1 ~ 150 까지 점진적으로 증가 시키며 PV 값의 변화를 monitoring 함.</t>
    <phoneticPr fontId="1" type="noConversion"/>
  </si>
  <si>
    <t xml:space="preserve">      2) Kp 를 20 ~ 40 범위에서 세분화하여 2차 시험 진행, 아래와 같은 특성을 얻음.</t>
    <phoneticPr fontId="1" type="noConversion"/>
  </si>
  <si>
    <t xml:space="preserve">         - Ku = 30,    Tu = 36 sec (평균치) 로 추정할 수 있음</t>
    <phoneticPr fontId="1" type="noConversion"/>
  </si>
  <si>
    <t xml:space="preserve">   c) Ziegler-Nichols correlaltions 표에 의해 아래와 같은 PID parameter 를 얻을수 있다</t>
    <phoneticPr fontId="1" type="noConversion"/>
  </si>
  <si>
    <t>6. Ziegler-Nichols Tuning Method 적용 시험 결과</t>
    <phoneticPr fontId="1" type="noConversion"/>
  </si>
  <si>
    <t xml:space="preserve">      - integrator anti-windup 기능 : CO max (100%) 에 의한 CO clamp 형태로 구성 됨.</t>
    <phoneticPr fontId="1" type="noConversion"/>
  </si>
  <si>
    <t xml:space="preserve">      - integrator 과도 충전 현상 발생 함 : high overshoot 발생, 안정화 시간 길어짐</t>
    <phoneticPr fontId="1" type="noConversion"/>
  </si>
  <si>
    <t xml:space="preserve">      - integrator anti-windup 기능 : 별도의 integrator min/max 값 설정 (10 ~ 30%) 에 의한 integrator clamp 형태로 구성 됨.</t>
    <phoneticPr fontId="1" type="noConversion"/>
  </si>
  <si>
    <t xml:space="preserve">      - overshoot 감소, 안정화 시간 단축</t>
    <phoneticPr fontId="1" type="noConversion"/>
  </si>
  <si>
    <t xml:space="preserve">      - integrator anti-windup 기능 : 별도의 integrator min/max 값 설정 (15 ~ 25%) 에 의한 integrator clamp 형태로 구성 됨.</t>
    <phoneticPr fontId="1" type="noConversion"/>
  </si>
  <si>
    <t xml:space="preserve">        PWM 운용 margin 고려시 적용 않는것이 유리함</t>
    <phoneticPr fontId="1" type="noConversion"/>
  </si>
  <si>
    <t xml:space="preserve">   - PID Tuning parameter 값들은 linear region 에서의 동작 특성을 결정한다.</t>
    <phoneticPr fontId="1" type="noConversion"/>
  </si>
  <si>
    <t xml:space="preserve">   - SV 가 급격히 변하는 구간에서는 non-linear 특성을 가지며 integrator windup 에 의해 문제가 발생 함.</t>
    <phoneticPr fontId="1" type="noConversion"/>
  </si>
  <si>
    <t xml:space="preserve">     --&gt; SV rising 에 의한 overshoot 에 큰 효과 보이며, SV falling 에 의한 undershoot 에는 상대적으로 작은 효과 보임</t>
    <phoneticPr fontId="1" type="noConversion"/>
  </si>
  <si>
    <t xml:space="preserve">     --&gt; high overshoot, integrator 과도 충전에 의한 long delay</t>
    <phoneticPr fontId="1" type="noConversion"/>
  </si>
  <si>
    <t xml:space="preserve">   1) Kp=13.5, Ki=0.45 적용한 경우</t>
    <phoneticPr fontId="1" type="noConversion"/>
  </si>
  <si>
    <t xml:space="preserve">   2) Kp=13.5, Ki=0.45 적용한 경우</t>
    <phoneticPr fontId="1" type="noConversion"/>
  </si>
  <si>
    <t xml:space="preserve">   3) Kp=13.5, Ki=0.45 적용한 경우</t>
    <phoneticPr fontId="1" type="noConversion"/>
  </si>
  <si>
    <t xml:space="preserve">      - (2)번 시험 대비 over shoot, under shoot 에서 약간 더 개선된 것으로 보이나 큰 차이 없으며</t>
    <phoneticPr fontId="1" type="noConversion"/>
  </si>
  <si>
    <t xml:space="preserve">   4) Kp=13.5/2=6.75, Ki=0.45/2=0.23 적용한 경우</t>
    <phoneticPr fontId="1" type="noConversion"/>
  </si>
  <si>
    <t xml:space="preserve">      - (2)번 시험 대비 overshoot 감소, under shoot 유사, 안정화 시간 유사</t>
    <phoneticPr fontId="1" type="noConversion"/>
  </si>
  <si>
    <t xml:space="preserve">      - Ziegler-Nichols Tuning Method 사용하여 나온 tuning parameter 를 그대로 사용하여도 무방함</t>
    <phoneticPr fontId="1" type="noConversion"/>
  </si>
  <si>
    <r>
      <t xml:space="preserve">      - Ziegler-Nichols 방식은 aggressive 하게  동작하는것이 일반적인 통설이므로, </t>
    </r>
    <r>
      <rPr>
        <b/>
        <sz val="10"/>
        <color rgb="FF0070C0"/>
        <rFont val="맑은 고딕"/>
        <family val="3"/>
        <charset val="129"/>
      </rPr>
      <t>÷</t>
    </r>
    <r>
      <rPr>
        <b/>
        <sz val="8.5"/>
        <color rgb="FF0070C0"/>
        <rFont val="맑은 고딕"/>
        <family val="3"/>
        <charset val="129"/>
      </rPr>
      <t>2 한 계수값을 사용하여도 무방함.</t>
    </r>
    <phoneticPr fontId="1" type="noConversion"/>
  </si>
  <si>
    <t xml:space="preserve">      - 단, 사용하는 PID algorithm 에 대해 integrator windup 에 대한 대책이 tight 하게 들어가야 함.</t>
    <phoneticPr fontId="1" type="noConversion"/>
  </si>
  <si>
    <t xml:space="preserve">      - IMC tuning method 는 너무 안정성을 추구하는 방식으로 Psi-1000 heater 구동에는 적합하지 않음</t>
    <phoneticPr fontId="1" type="noConversion"/>
  </si>
  <si>
    <t xml:space="preserve">        오히려 Ziegler-Nichols tuning 방식 적용시 훨씬 더 나은 결과를 얻을 수 있음.</t>
    <phoneticPr fontId="1" type="noConversion"/>
  </si>
  <si>
    <t>7. 결론</t>
    <phoneticPr fontId="1" type="noConversion"/>
  </si>
  <si>
    <t xml:space="preserve">   - PID auto-tune source : ported from Arduino PID auto-tune library (by BB)</t>
    <phoneticPr fontId="1" type="noConversion"/>
  </si>
  <si>
    <t xml:space="preserve">   - Source : https://github.com/br3ttb/Arduino-PID-AutoTune-Library</t>
    <phoneticPr fontId="1" type="noConversion"/>
  </si>
  <si>
    <t xml:space="preserve">   - uses relay method, for details, refer to http://brettbeauregard.com/blog/2012/01/arduino-pid-autotune-library/#more-1893</t>
    <phoneticPr fontId="1" type="noConversion"/>
  </si>
  <si>
    <t>2. PID Auto-Tune Relay Method</t>
    <phoneticPr fontId="1" type="noConversion"/>
  </si>
  <si>
    <t>1. PID Auto-Tuning for Heater</t>
    <phoneticPr fontId="1" type="noConversion"/>
  </si>
  <si>
    <t xml:space="preserve">       For ALD valve case, auto-tuning parameters must be changed appropriately.</t>
    <phoneticPr fontId="1" type="noConversion"/>
  </si>
  <si>
    <t>NoiseBand</t>
    <phoneticPr fontId="1" type="noConversion"/>
  </si>
  <si>
    <t xml:space="preserve">     --&gt; 이에 대한 대비책으로 integrator anti-windup 기능이 포함 되어야 함.</t>
    <phoneticPr fontId="1" type="noConversion"/>
  </si>
  <si>
    <t xml:space="preserve">   - integrator anti-windup 기능은 integrator min/max 값 지정하여 clamp 하는 방법으로 구현</t>
    <phoneticPr fontId="1" type="noConversion"/>
  </si>
  <si>
    <t>ST0 : Disable</t>
    <phoneticPr fontId="1" type="noConversion"/>
  </si>
  <si>
    <t xml:space="preserve"> - auto-tune disabled </t>
    <phoneticPr fontId="1" type="noConversion"/>
  </si>
  <si>
    <t>ST2 : Heating up</t>
    <phoneticPr fontId="1" type="noConversion"/>
  </si>
  <si>
    <t xml:space="preserve"> - PID run</t>
    <phoneticPr fontId="1" type="noConversion"/>
  </si>
  <si>
    <t>ST3 : Wait PV stable</t>
    <phoneticPr fontId="1" type="noConversion"/>
  </si>
  <si>
    <t xml:space="preserve"> st_cnt = 0</t>
    <phoneticPr fontId="1" type="noConversion"/>
  </si>
  <si>
    <t xml:space="preserve"> - check PV stable</t>
    <phoneticPr fontId="1" type="noConversion"/>
  </si>
  <si>
    <t>ST4 : Relay Test</t>
    <phoneticPr fontId="1" type="noConversion"/>
  </si>
  <si>
    <t xml:space="preserve"> - PID auto-tune run</t>
    <phoneticPr fontId="1" type="noConversion"/>
  </si>
  <si>
    <t xml:space="preserve"> - Relay test</t>
    <phoneticPr fontId="1" type="noConversion"/>
  </si>
  <si>
    <t>auto-tune</t>
    <phoneticPr fontId="1" type="noConversion"/>
  </si>
  <si>
    <t>progress</t>
    <phoneticPr fontId="1" type="noConversion"/>
  </si>
  <si>
    <t xml:space="preserve"> - PID auto-tune stop</t>
    <phoneticPr fontId="1" type="noConversion"/>
  </si>
  <si>
    <t>DA_FFWD_EN</t>
    <phoneticPr fontId="1" type="noConversion"/>
  </si>
  <si>
    <t>Dong-A's Feed Forward enable, 0(disable), 1(enable)</t>
    <phoneticPr fontId="1" type="noConversion"/>
  </si>
  <si>
    <t>DA_INTG_EN</t>
    <phoneticPr fontId="1" type="noConversion"/>
  </si>
  <si>
    <t>Dong-A's Integral Pre-charge enable, 0(disable), 1(enable)</t>
    <phoneticPr fontId="1" type="noConversion"/>
  </si>
  <si>
    <t>PV</t>
    <phoneticPr fontId="1" type="noConversion"/>
  </si>
  <si>
    <t>noise_band(high threshold)</t>
    <phoneticPr fontId="1" type="noConversion"/>
  </si>
  <si>
    <t>noise_band(low threshold)</t>
    <phoneticPr fontId="1" type="noConversion"/>
  </si>
  <si>
    <t>step up</t>
    <phoneticPr fontId="1" type="noConversion"/>
  </si>
  <si>
    <t>step down</t>
    <phoneticPr fontId="1" type="noConversion"/>
  </si>
  <si>
    <t>PV &gt; (SV+NB)</t>
    <phoneticPr fontId="1" type="noConversion"/>
  </si>
  <si>
    <t>PV &lt; (SV-NB)</t>
    <phoneticPr fontId="1" type="noConversion"/>
  </si>
  <si>
    <t>4. PID Auto-Tune State Diagram</t>
    <phoneticPr fontId="1" type="noConversion"/>
  </si>
  <si>
    <t xml:space="preserve"> - check TC#0</t>
    <phoneticPr fontId="1" type="noConversion"/>
  </si>
  <si>
    <t>ST1 : Start</t>
    <phoneticPr fontId="1" type="noConversion"/>
  </si>
  <si>
    <t>TC#0 error</t>
    <phoneticPr fontId="1" type="noConversion"/>
  </si>
  <si>
    <t xml:space="preserve"> - heating up w default</t>
    <phoneticPr fontId="1" type="noConversion"/>
  </si>
  <si>
    <t xml:space="preserve">   PID setup</t>
    <phoneticPr fontId="1" type="noConversion"/>
  </si>
  <si>
    <t>TC#0 valid</t>
    <phoneticPr fontId="1" type="noConversion"/>
  </si>
  <si>
    <t>or fake mode</t>
    <phoneticPr fontId="1" type="noConversion"/>
  </si>
  <si>
    <t xml:space="preserve"> - check heater</t>
    <phoneticPr fontId="1" type="noConversion"/>
  </si>
  <si>
    <t xml:space="preserve">   (rising rate, rising time)</t>
    <phoneticPr fontId="1" type="noConversion"/>
  </si>
  <si>
    <t xml:space="preserve">       Auto-tuning basic ideas are same for all other applications,</t>
    <phoneticPr fontId="1" type="noConversion"/>
  </si>
  <si>
    <t xml:space="preserve">       but, detailed options must be changed appropriately </t>
    <phoneticPr fontId="1" type="noConversion"/>
  </si>
  <si>
    <t xml:space="preserve">         - options :</t>
    <phoneticPr fontId="1" type="noConversion"/>
  </si>
  <si>
    <t xml:space="preserve">         - default PID settings : Kp=13.5, Ki=0.45, Kd=0</t>
    <phoneticPr fontId="1" type="noConversion"/>
  </si>
  <si>
    <t xml:space="preserve">SV : </t>
    <phoneticPr fontId="1" type="noConversion"/>
  </si>
  <si>
    <t xml:space="preserve">Heater rising temperature, </t>
    <phoneticPr fontId="1" type="noConversion"/>
  </si>
  <si>
    <t xml:space="preserve">Heater rising temperature timeout, </t>
    <phoneticPr fontId="1" type="noConversion"/>
  </si>
  <si>
    <t>60 sec</t>
    <phoneticPr fontId="1" type="noConversion"/>
  </si>
  <si>
    <t>normal case : less than 20 sec</t>
    <phoneticPr fontId="1" type="noConversion"/>
  </si>
  <si>
    <t>HTR_RISE :</t>
    <phoneticPr fontId="1" type="noConversion"/>
  </si>
  <si>
    <t>HTR_RISE_TIMEOUT :</t>
    <phoneticPr fontId="1" type="noConversion"/>
  </si>
  <si>
    <t>HTR_UP_TEMP :</t>
    <phoneticPr fontId="1" type="noConversion"/>
  </si>
  <si>
    <t>HTR_UP_TEMP_TIMEOUT :</t>
    <phoneticPr fontId="1" type="noConversion"/>
  </si>
  <si>
    <t>90 °C,  45 %</t>
    <phoneticPr fontId="1" type="noConversion"/>
  </si>
  <si>
    <t>5 °C,  2.5 %</t>
    <phoneticPr fontId="1" type="noConversion"/>
  </si>
  <si>
    <t>Heating up temperature timeout,</t>
    <phoneticPr fontId="1" type="noConversion"/>
  </si>
  <si>
    <t>Heating up temperature,</t>
    <phoneticPr fontId="1" type="noConversion"/>
  </si>
  <si>
    <t>300 sec</t>
    <phoneticPr fontId="1" type="noConversion"/>
  </si>
  <si>
    <t>normal case : less than 100 sec</t>
    <phoneticPr fontId="1" type="noConversion"/>
  </si>
  <si>
    <t>STABLE_LIMIT :</t>
    <phoneticPr fontId="1" type="noConversion"/>
  </si>
  <si>
    <t>target temperature, in %</t>
    <phoneticPr fontId="1" type="noConversion"/>
  </si>
  <si>
    <t>1 °C,  0.5 %</t>
    <phoneticPr fontId="1" type="noConversion"/>
  </si>
  <si>
    <t>STABLE_TIMEOUT :</t>
    <phoneticPr fontId="1" type="noConversion"/>
  </si>
  <si>
    <t>STABLE_TIME :</t>
    <phoneticPr fontId="1" type="noConversion"/>
  </si>
  <si>
    <t>stable condition check time, in sec</t>
    <phoneticPr fontId="1" type="noConversion"/>
  </si>
  <si>
    <t>stable condition check timeout, in sec</t>
    <phoneticPr fontId="1" type="noConversion"/>
  </si>
  <si>
    <t>180 sec</t>
    <phoneticPr fontId="1" type="noConversion"/>
  </si>
  <si>
    <t xml:space="preserve">                  If gas flows, it influences auto-tune </t>
    <phoneticPr fontId="1" type="noConversion"/>
  </si>
  <si>
    <t xml:space="preserve">   2-1) This auto-tuning procedure is only for Psi-1000 heater application, </t>
    <phoneticPr fontId="1" type="noConversion"/>
  </si>
  <si>
    <t xml:space="preserve">   2-2) Auto-tuning procedure</t>
    <phoneticPr fontId="1" type="noConversion"/>
  </si>
  <si>
    <t xml:space="preserve">      3) wait heater steady state at target temperature : (SV - STABLE_LIMIT) &lt; PV &lt; (SV + STABLE_LIMIT)</t>
    <phoneticPr fontId="1" type="noConversion"/>
  </si>
  <si>
    <t xml:space="preserve">      1) check temperature sensor (TC#0) operation </t>
    <phoneticPr fontId="1" type="noConversion"/>
  </si>
  <si>
    <t xml:space="preserve">      2) check heater operation (heater fault + heating up) with default PID settings</t>
    <phoneticPr fontId="1" type="noConversion"/>
  </si>
  <si>
    <t xml:space="preserve">      Note 1 : during temperature PID auto-tune, gas flows must be in inactive state (ALD valve not operate condition)</t>
    <phoneticPr fontId="1" type="noConversion"/>
  </si>
  <si>
    <t xml:space="preserve">      Note 2 : Option colors </t>
    <phoneticPr fontId="1" type="noConversion"/>
  </si>
  <si>
    <t xml:space="preserve">                  Blue color : Fixed constant</t>
    <phoneticPr fontId="1" type="noConversion"/>
  </si>
  <si>
    <t xml:space="preserve">                  Red color : Programmable constant (in parameter)</t>
    <phoneticPr fontId="1" type="noConversion"/>
  </si>
  <si>
    <r>
      <t xml:space="preserve">100 </t>
    </r>
    <r>
      <rPr>
        <sz val="10"/>
        <color rgb="FFFF0000"/>
        <rFont val="맑은 고딕"/>
        <family val="3"/>
        <charset val="129"/>
      </rPr>
      <t>°C,  50 %</t>
    </r>
    <phoneticPr fontId="1" type="noConversion"/>
  </si>
  <si>
    <t xml:space="preserve">      5) RELAY step up : CO level step up, value = (CO_REF + STEP)</t>
    <phoneticPr fontId="1" type="noConversion"/>
  </si>
  <si>
    <t xml:space="preserve">STEP : </t>
    <phoneticPr fontId="1" type="noConversion"/>
  </si>
  <si>
    <t>RELAY step value, in %</t>
    <phoneticPr fontId="1" type="noConversion"/>
  </si>
  <si>
    <t xml:space="preserve">NOISE_BAND : </t>
    <phoneticPr fontId="1" type="noConversion"/>
  </si>
  <si>
    <t>noise_band, in %</t>
    <phoneticPr fontId="1" type="noConversion"/>
  </si>
  <si>
    <t>10 %</t>
    <phoneticPr fontId="1" type="noConversion"/>
  </si>
  <si>
    <t xml:space="preserve">          wait until PV crosses up (SV + NOISE_BAND)</t>
    <phoneticPr fontId="1" type="noConversion"/>
  </si>
  <si>
    <t xml:space="preserve">        </t>
    <phoneticPr fontId="1" type="noConversion"/>
  </si>
  <si>
    <t xml:space="preserve">      6) RELAY step down : CO level step up, value = (CO_REF - STEP)</t>
    <phoneticPr fontId="1" type="noConversion"/>
  </si>
  <si>
    <t xml:space="preserve">          wait until PV crosses down (SV - NOISE_BAND)</t>
    <phoneticPr fontId="1" type="noConversion"/>
  </si>
  <si>
    <t xml:space="preserve">      7) RELAY step up : CO level step up, value = (CO_REF + STEP)</t>
    <phoneticPr fontId="1" type="noConversion"/>
  </si>
  <si>
    <t xml:space="preserve">      10) check data validation</t>
    <phoneticPr fontId="1" type="noConversion"/>
  </si>
  <si>
    <t>find high peak</t>
    <phoneticPr fontId="1" type="noConversion"/>
  </si>
  <si>
    <t>find low peak</t>
    <phoneticPr fontId="1" type="noConversion"/>
  </si>
  <si>
    <t>high_peak[0]</t>
    <phoneticPr fontId="1" type="noConversion"/>
  </si>
  <si>
    <t>low_peak[0]</t>
    <phoneticPr fontId="1" type="noConversion"/>
  </si>
  <si>
    <t>high_peak[1]</t>
    <phoneticPr fontId="1" type="noConversion"/>
  </si>
  <si>
    <t>high_peak[2]</t>
    <phoneticPr fontId="1" type="noConversion"/>
  </si>
  <si>
    <t>high_peak[3]</t>
    <phoneticPr fontId="1" type="noConversion"/>
  </si>
  <si>
    <t>low_peak[1]</t>
    <phoneticPr fontId="1" type="noConversion"/>
  </si>
  <si>
    <t>low_peak[2]</t>
    <phoneticPr fontId="1" type="noConversion"/>
  </si>
  <si>
    <t>stable condition</t>
    <phoneticPr fontId="1" type="noConversion"/>
  </si>
  <si>
    <t>SV : stable condition</t>
    <phoneticPr fontId="1" type="noConversion"/>
  </si>
  <si>
    <t>3. PID Auto-Tune Method Timing Diagram</t>
    <phoneticPr fontId="1" type="noConversion"/>
  </si>
  <si>
    <t>peak_cnt = 0</t>
    <phoneticPr fontId="1" type="noConversion"/>
  </si>
  <si>
    <t>peak_cnt = 1</t>
    <phoneticPr fontId="1" type="noConversion"/>
  </si>
  <si>
    <t>peak_cnt = 2</t>
    <phoneticPr fontId="1" type="noConversion"/>
  </si>
  <si>
    <t>peak_cnt = 3</t>
    <phoneticPr fontId="1" type="noConversion"/>
  </si>
  <si>
    <t>period[0]</t>
    <phoneticPr fontId="1" type="noConversion"/>
  </si>
  <si>
    <t>period[1]</t>
    <phoneticPr fontId="1" type="noConversion"/>
  </si>
  <si>
    <t>period[2]</t>
    <phoneticPr fontId="1" type="noConversion"/>
  </si>
  <si>
    <t xml:space="preserve">      8)  repeat (6)~(7) : 3 ~ 9 times</t>
    <phoneticPr fontId="1" type="noConversion"/>
  </si>
  <si>
    <r>
      <t xml:space="preserve">           calculate : </t>
    </r>
    <r>
      <rPr>
        <sz val="10"/>
        <color rgb="FFFF0000"/>
        <rFont val="맑은 고딕"/>
        <family val="3"/>
        <charset val="129"/>
        <scheme val="minor"/>
      </rPr>
      <t>A</t>
    </r>
    <r>
      <rPr>
        <b/>
        <sz val="10"/>
        <color rgb="FFFF0000"/>
        <rFont val="맑은 고딕"/>
        <family val="3"/>
        <charset val="129"/>
        <scheme val="minor"/>
      </rPr>
      <t>mp[0] = (high_peak[0] - low_peak[0])</t>
    </r>
    <phoneticPr fontId="1" type="noConversion"/>
  </si>
  <si>
    <r>
      <t xml:space="preserve">                          </t>
    </r>
    <r>
      <rPr>
        <b/>
        <sz val="10"/>
        <color rgb="FFFF0000"/>
        <rFont val="맑은 고딕"/>
        <family val="3"/>
        <charset val="129"/>
        <scheme val="minor"/>
      </rPr>
      <t>Amp[1] = (high_peak[1] - low_peak[1])</t>
    </r>
    <phoneticPr fontId="1" type="noConversion"/>
  </si>
  <si>
    <r>
      <t xml:space="preserve">                          </t>
    </r>
    <r>
      <rPr>
        <b/>
        <sz val="10"/>
        <color rgb="FFFF0000"/>
        <rFont val="맑은 고딕"/>
        <family val="3"/>
        <charset val="129"/>
        <scheme val="minor"/>
      </rPr>
      <t>Amp[2] = (high_peak[2] - low_peak[2])</t>
    </r>
    <phoneticPr fontId="1" type="noConversion"/>
  </si>
  <si>
    <r>
      <t xml:space="preserve">      9) calculate : </t>
    </r>
    <r>
      <rPr>
        <b/>
        <sz val="10"/>
        <color rgb="FFFF0000"/>
        <rFont val="맑은 고딕"/>
        <family val="3"/>
        <charset val="129"/>
        <scheme val="minor"/>
      </rPr>
      <t>period[0] = (high_peak[1] - high_peak[0])</t>
    </r>
    <phoneticPr fontId="1" type="noConversion"/>
  </si>
  <si>
    <r>
      <t xml:space="preserve">                        </t>
    </r>
    <r>
      <rPr>
        <b/>
        <sz val="10"/>
        <color rgb="FFFF0000"/>
        <rFont val="맑은 고딕"/>
        <family val="3"/>
        <charset val="129"/>
        <scheme val="minor"/>
      </rPr>
      <t>period[1] = (high_peak[2] - high_peak[1])</t>
    </r>
    <phoneticPr fontId="1" type="noConversion"/>
  </si>
  <si>
    <r>
      <t xml:space="preserve">                        </t>
    </r>
    <r>
      <rPr>
        <b/>
        <sz val="10"/>
        <color rgb="FFFF0000"/>
        <rFont val="맑은 고딕"/>
        <family val="3"/>
        <charset val="129"/>
        <scheme val="minor"/>
      </rPr>
      <t>period[2] = (high_peak[3] - high_peak[2])</t>
    </r>
    <phoneticPr fontId="1" type="noConversion"/>
  </si>
  <si>
    <t xml:space="preserve">      11) calculate PID parameters</t>
    <phoneticPr fontId="1" type="noConversion"/>
  </si>
  <si>
    <r>
      <t xml:space="preserve">           - </t>
    </r>
    <r>
      <rPr>
        <b/>
        <sz val="10"/>
        <color rgb="FFFF0000"/>
        <rFont val="맑은 고딕"/>
        <family val="3"/>
        <charset val="129"/>
        <scheme val="minor"/>
      </rPr>
      <t>Ku = (4 x 2 x STEP) / (avgAmp x 3.14159)</t>
    </r>
    <phoneticPr fontId="1" type="noConversion"/>
  </si>
  <si>
    <t>Kp = 0.4 x Ku</t>
    <phoneticPr fontId="1" type="noConversion"/>
  </si>
  <si>
    <t>stable_cnt &gt;= STABLE_TIME</t>
    <phoneticPr fontId="1" type="noConversion"/>
  </si>
  <si>
    <t>HTR_RISE_TIMEOUT</t>
    <phoneticPr fontId="1" type="noConversion"/>
  </si>
  <si>
    <t>HTR_UP_TEMP_TIMEOUT</t>
  </si>
  <si>
    <t>PV &gt;= HTR_UP_TEMP</t>
    <phoneticPr fontId="1" type="noConversion"/>
  </si>
  <si>
    <t>PV &lt; HTR_UP_TEMP</t>
    <phoneticPr fontId="1" type="noConversion"/>
  </si>
  <si>
    <t>PV &lt; (SV - STABLE_LIMIT)</t>
    <phoneticPr fontId="1" type="noConversion"/>
  </si>
  <si>
    <t>PV &gt; (SV + STABLE_LIMIT)</t>
    <phoneticPr fontId="1" type="noConversion"/>
  </si>
  <si>
    <t>STABLE_TIMEOUT</t>
  </si>
  <si>
    <t xml:space="preserve"> - stable_cnt++</t>
    <phoneticPr fontId="1" type="noConversion"/>
  </si>
  <si>
    <t>validation pass</t>
    <phoneticPr fontId="1" type="noConversion"/>
  </si>
  <si>
    <r>
      <t xml:space="preserve">           - amplitude match condition :</t>
    </r>
    <r>
      <rPr>
        <b/>
        <sz val="10"/>
        <color rgb="FF0070C0"/>
        <rFont val="맑은 고딕"/>
        <family val="3"/>
        <charset val="129"/>
        <scheme val="minor"/>
      </rPr>
      <t xml:space="preserve"> (diffAmp1 &lt; (Amp[2] x 0.05)) &amp;&amp; (diffAmp2 &lt; (Amp[2] x 0.05))</t>
    </r>
    <phoneticPr fontId="1" type="noConversion"/>
  </si>
  <si>
    <t>5% amplitude margin</t>
    <phoneticPr fontId="1" type="noConversion"/>
  </si>
  <si>
    <t xml:space="preserve">           - diffPeriod1 = (Period[1] - Period[0])</t>
    <phoneticPr fontId="1" type="noConversion"/>
  </si>
  <si>
    <t xml:space="preserve">           - diffPeriod2 = (Period[2] - Period[1])</t>
    <phoneticPr fontId="1" type="noConversion"/>
  </si>
  <si>
    <r>
      <t xml:space="preserve">           - </t>
    </r>
    <r>
      <rPr>
        <b/>
        <sz val="10"/>
        <color rgb="FF0070C0"/>
        <rFont val="맑은 고딕"/>
        <family val="3"/>
        <charset val="129"/>
        <scheme val="minor"/>
      </rPr>
      <t>avgAmp = (Amp[0] + Amp[1] + Amp[2]) / 3</t>
    </r>
    <phoneticPr fontId="1" type="noConversion"/>
  </si>
  <si>
    <r>
      <t xml:space="preserve">           - </t>
    </r>
    <r>
      <rPr>
        <b/>
        <sz val="10"/>
        <color rgb="FF0070C0"/>
        <rFont val="맑은 고딕"/>
        <family val="3"/>
        <charset val="129"/>
        <scheme val="minor"/>
      </rPr>
      <t>avgPeriod = (Period[0] + Period[1] + Period[2]) / 3</t>
    </r>
    <phoneticPr fontId="1" type="noConversion"/>
  </si>
  <si>
    <r>
      <t xml:space="preserve">           - period match condition :</t>
    </r>
    <r>
      <rPr>
        <b/>
        <sz val="10"/>
        <color rgb="FF0070C0"/>
        <rFont val="맑은 고딕"/>
        <family val="3"/>
        <charset val="129"/>
        <scheme val="minor"/>
      </rPr>
      <t xml:space="preserve"> (diffPeriod1 &lt; (Period[2] x 0.1)) &amp;&amp; (diffPeriod2 &lt; (Period[2] x 0.1))</t>
    </r>
    <phoneticPr fontId="1" type="noConversion"/>
  </si>
  <si>
    <t>10% period margin</t>
    <phoneticPr fontId="1" type="noConversion"/>
  </si>
  <si>
    <t>PIDH_AT_STEP</t>
    <phoneticPr fontId="1" type="noConversion"/>
  </si>
  <si>
    <t>PIDH_AT_NB</t>
    <phoneticPr fontId="1" type="noConversion"/>
  </si>
  <si>
    <t>Heater PID, Auto-tune, noise band, x2 format, %</t>
    <phoneticPr fontId="1" type="noConversion"/>
  </si>
  <si>
    <t>Heater PID, Auto-tune, CO relay step amount, x2_format, %</t>
    <phoneticPr fontId="1" type="noConversion"/>
  </si>
  <si>
    <t>default = 1000,  10 %</t>
    <phoneticPr fontId="1" type="noConversion"/>
  </si>
  <si>
    <t>default = 50,   0.5 %</t>
    <phoneticPr fontId="1" type="noConversion"/>
  </si>
  <si>
    <t>stable condition limit, (== noise band)</t>
    <phoneticPr fontId="1" type="noConversion"/>
  </si>
  <si>
    <t>DA_PWM_MIN_EN</t>
    <phoneticPr fontId="1" type="noConversion"/>
  </si>
  <si>
    <t xml:space="preserve">      4) find CO_REF value : CO_REF = latest CO output value</t>
    <phoneticPr fontId="1" type="noConversion"/>
  </si>
  <si>
    <t xml:space="preserve">           - diffAmp2 = abs(Amp[2] - Amp[1])</t>
    <phoneticPr fontId="1" type="noConversion"/>
  </si>
  <si>
    <t xml:space="preserve">           - diffAmp1 = abs(Amp[1] - Amp[0])</t>
    <phoneticPr fontId="1" type="noConversion"/>
  </si>
  <si>
    <t xml:space="preserve"> - check validation</t>
    <phoneticPr fontId="1" type="noConversion"/>
  </si>
  <si>
    <t>ST5 : Finish_OK</t>
    <phoneticPr fontId="1" type="noConversion"/>
  </si>
  <si>
    <t xml:space="preserve"> - calc. Ku, Pu, Kp, Ki, Kd</t>
    <phoneticPr fontId="1" type="noConversion"/>
  </si>
  <si>
    <t>ST6 : Finish_Fluctuation</t>
    <phoneticPr fontId="1" type="noConversion"/>
  </si>
  <si>
    <t>ST7 : Terminate_lack_of_space</t>
    <phoneticPr fontId="1" type="noConversion"/>
  </si>
  <si>
    <t>marginless</t>
    <phoneticPr fontId="1" type="noConversion"/>
  </si>
  <si>
    <t>look-back space fail</t>
    <phoneticPr fontId="1" type="noConversion"/>
  </si>
  <si>
    <t xml:space="preserve">          - mark period_start</t>
    <phoneticPr fontId="1" type="noConversion"/>
  </si>
  <si>
    <t xml:space="preserve">          - period[N] = now - period_start</t>
    <phoneticPr fontId="1" type="noConversion"/>
  </si>
  <si>
    <t xml:space="preserve">          - find high_peak value </t>
    <phoneticPr fontId="1" type="noConversion"/>
  </si>
  <si>
    <t xml:space="preserve">          - find low_peak value </t>
    <phoneticPr fontId="1" type="noConversion"/>
  </si>
  <si>
    <t>period_start[0]</t>
    <phoneticPr fontId="1" type="noConversion"/>
  </si>
  <si>
    <t>period_start[1]</t>
  </si>
  <si>
    <t>period_start[2]</t>
  </si>
  <si>
    <t>period_start[3]</t>
  </si>
  <si>
    <r>
      <t xml:space="preserve">           - </t>
    </r>
    <r>
      <rPr>
        <b/>
        <sz val="10"/>
        <color rgb="FFFF0000"/>
        <rFont val="맑은 고딕"/>
        <family val="3"/>
        <charset val="129"/>
        <scheme val="minor"/>
      </rPr>
      <t>Tu = avgPeriod</t>
    </r>
    <phoneticPr fontId="1" type="noConversion"/>
  </si>
  <si>
    <t>Ki = 0.48 x Ku / Tu</t>
    <phoneticPr fontId="1" type="noConversion"/>
  </si>
  <si>
    <t>period_end[0]</t>
    <phoneticPr fontId="1" type="noConversion"/>
  </si>
  <si>
    <t>period_end[1]</t>
    <phoneticPr fontId="1" type="noConversion"/>
  </si>
  <si>
    <t>period_end[2]</t>
    <phoneticPr fontId="1" type="noConversion"/>
  </si>
  <si>
    <t>default = 350,000 (350,000 = 3.50)</t>
    <phoneticPr fontId="1" type="noConversion"/>
  </si>
  <si>
    <t>default = 4,000 (4,000 = 0.04)</t>
    <phoneticPr fontId="1" type="noConversion"/>
  </si>
  <si>
    <t>(180 + 600) = 780 sec + margin = 1000 sec</t>
    <phoneticPr fontId="1" type="noConversion"/>
  </si>
  <si>
    <t>Dong-A's PWM minimum width enable, 
 0(disable) : min = 0 msec
 1(enable) : min = 4.1 msec</t>
    <phoneticPr fontId="1" type="noConversion"/>
  </si>
  <si>
    <t>default : 410, 410 = 4.1 msec</t>
    <phoneticPr fontId="1" type="noConversion"/>
  </si>
  <si>
    <t>DA's kPrsCtrl_sglPwmOnTimeMin value, x2 format, msec</t>
    <phoneticPr fontId="1" type="noConversion"/>
  </si>
  <si>
    <t>DA_PWM_ONTIME_MIN</t>
    <phoneticPr fontId="1" type="noConversion"/>
  </si>
  <si>
    <t>DA's kPrsCtrl_sglPwmOnTimeOffs value, x2 format, msec</t>
    <phoneticPr fontId="1" type="noConversion"/>
  </si>
  <si>
    <t>DA_PWM_ONTIME_OFFSET</t>
    <phoneticPr fontId="1" type="noConversion"/>
  </si>
  <si>
    <r>
      <t>100</t>
    </r>
    <r>
      <rPr>
        <sz val="10"/>
        <color theme="1"/>
        <rFont val="맑은 고딕"/>
        <family val="3"/>
        <charset val="129"/>
      </rPr>
      <t>°C</t>
    </r>
    <r>
      <rPr>
        <sz val="10"/>
        <color theme="1"/>
        <rFont val="맑은 고딕"/>
        <family val="2"/>
        <charset val="129"/>
        <scheme val="minor"/>
      </rPr>
      <t xml:space="preserve"> (100x10^5=0x989680)</t>
    </r>
    <phoneticPr fontId="1" type="noConversion"/>
  </si>
  <si>
    <t>Kp=10.0(10x10^3 = 0x2710)</t>
    <phoneticPr fontId="1" type="noConversion"/>
  </si>
  <si>
    <t>Ki=0.1(0.1x10^3 = 0x64)</t>
    <phoneticPr fontId="1" type="noConversion"/>
  </si>
  <si>
    <t>Kd=1(1x10^3 = 0x03e8)</t>
    <phoneticPr fontId="1" type="noConversion"/>
  </si>
  <si>
    <t>$20$00$00$02$00$98$96$80$0e$10$00$00$27$10$00$00$00$64$00$00$03$e8</t>
    <phoneticPr fontId="1" type="noConversion"/>
  </si>
  <si>
    <t>timeout = 3600 sec(= 0x0e10)</t>
    <phoneticPr fontId="1" type="noConversion"/>
  </si>
  <si>
    <t>timeout = 60 sec(= 0x003c)</t>
    <phoneticPr fontId="1" type="noConversion"/>
  </si>
  <si>
    <t>$20$00$00$02$00$98$96$80$00$3c$00$00$27$10$00$00$00$64$00$00$03$e8</t>
    <phoneticPr fontId="1" type="noConversion"/>
  </si>
  <si>
    <t>99.5C(=0x97_d330)</t>
    <phoneticPr fontId="1" type="noConversion"/>
  </si>
  <si>
    <t>$20$00$00$02$00$97$d3$30$00$3c$00$00$27$10$00$00$00$64$00$00$03$e8</t>
    <phoneticPr fontId="1" type="noConversion"/>
  </si>
  <si>
    <t>DA_BOOST_KP</t>
    <phoneticPr fontId="1" type="noConversion"/>
  </si>
  <si>
    <t>DA_BOOST_KI</t>
    <phoneticPr fontId="1" type="noConversion"/>
  </si>
  <si>
    <t>DA_BOOST_TIME</t>
    <phoneticPr fontId="1" type="noConversion"/>
  </si>
  <si>
    <t>default : 5,000 msec</t>
    <phoneticPr fontId="1" type="noConversion"/>
  </si>
  <si>
    <t>Calibration
Parameters</t>
    <phoneticPr fontId="1" type="noConversion"/>
  </si>
  <si>
    <t>Firmware
General
Configuration
parameters</t>
    <phoneticPr fontId="1" type="noConversion"/>
  </si>
  <si>
    <t>ADC
Input
Config</t>
    <phoneticPr fontId="1" type="noConversion"/>
  </si>
  <si>
    <t xml:space="preserve">  - 단, 측정 온도는 Ttc 단과 Tcj 단의 상대 온도 임. 따라서 정확한 온도는 (Ttc + Tcj) 임.</t>
    <phoneticPr fontId="1" type="noConversion"/>
  </si>
  <si>
    <r>
      <t xml:space="preserve">   - 실제 TC 의 측정 온도 범위는 -270</t>
    </r>
    <r>
      <rPr>
        <sz val="10"/>
        <color theme="1"/>
        <rFont val="맑은 고딕"/>
        <family val="3"/>
        <charset val="129"/>
      </rPr>
      <t>°C ~ 1370°C 이나 아래표에서와 같이 -20°C ~ 320°C 측정을 목표로 한다.</t>
    </r>
    <phoneticPr fontId="1" type="noConversion"/>
  </si>
  <si>
    <r>
      <t xml:space="preserve">   - TC </t>
    </r>
    <r>
      <rPr>
        <sz val="10"/>
        <color theme="1"/>
        <rFont val="맑은 고딕"/>
        <family val="3"/>
        <charset val="129"/>
      </rPr>
      <t>-20°C ~ 250°C 에 대해 발생 기전압 범위는 -1.0mV ~ +13.0mV 이다.</t>
    </r>
    <phoneticPr fontId="1" type="noConversion"/>
  </si>
  <si>
    <t xml:space="preserve">  - 사용하는 금속 종류에 따라 여러가지 TC 가 존재하며 가장 일반적인 K type 을 사용 한다.</t>
    <phoneticPr fontId="1" type="noConversion"/>
  </si>
  <si>
    <r>
      <t xml:space="preserve">   1) TC temp. </t>
    </r>
    <r>
      <rPr>
        <sz val="10"/>
        <color theme="1"/>
        <rFont val="맑은 고딕"/>
        <family val="3"/>
        <charset val="129"/>
      </rPr>
      <t>↔</t>
    </r>
    <r>
      <rPr>
        <sz val="8"/>
        <color theme="1"/>
        <rFont val="맑은 고딕"/>
        <family val="3"/>
        <charset val="129"/>
      </rPr>
      <t xml:space="preserve"> 발생전압</t>
    </r>
    <r>
      <rPr>
        <sz val="10"/>
        <color theme="1"/>
        <rFont val="맑은 고딕"/>
        <family val="2"/>
        <charset val="129"/>
        <scheme val="minor"/>
      </rPr>
      <t xml:space="preserve"> table : uV 기준으로 작성 (즉, x3 mV)</t>
    </r>
    <phoneticPr fontId="1" type="noConversion"/>
  </si>
  <si>
    <t xml:space="preserve">   2) 실제 TC 입력 전압 = TC전압 + offset (500mV)</t>
    <phoneticPr fontId="1" type="noConversion"/>
  </si>
  <si>
    <t xml:space="preserve">   3) 12-bit ADC resolution = 3.3V / 4096 = </t>
    <phoneticPr fontId="1" type="noConversion"/>
  </si>
  <si>
    <t xml:space="preserve">   4) TC interface circuit calibration 방법</t>
    <phoneticPr fontId="1" type="noConversion"/>
  </si>
  <si>
    <t xml:space="preserve">      step 2) TC 단에 R=6,079 ohm(10mV) + offset (500mV) 시 ADC 값 = 246.225°C 에 대한 cal 값 (OP-amp Gain 회로부품 오차 반영)</t>
    <phoneticPr fontId="1" type="noConversion"/>
  </si>
  <si>
    <t xml:space="preserve">      step 1) TC 단에 R=      0 ohm( 0mV) + offset (500mV) 시 ADC 값 =         0°C 에 대한 cal 값 (500mV offset 오차 반영)</t>
    <phoneticPr fontId="1" type="noConversion"/>
  </si>
  <si>
    <t xml:space="preserve">   5) TC 온도별 회로 구성 반영된 ADC 결과 계산값</t>
    <phoneticPr fontId="1" type="noConversion"/>
  </si>
  <si>
    <r>
      <t xml:space="preserve">   6) 회로 calibration 값 반영하여 실제 TC 입력 전압 계산
                                                        2606.0                (ADC - CAL_0) x 805.664uV              </t>
    </r>
    <r>
      <rPr>
        <b/>
        <sz val="10"/>
        <color rgb="FFFF0000"/>
        <rFont val="맑은 고딕"/>
        <family val="3"/>
        <charset val="129"/>
        <scheme val="minor"/>
      </rPr>
      <t>(ADC - CAL_0) x 9997.9066</t>
    </r>
    <r>
      <rPr>
        <sz val="10"/>
        <color theme="1"/>
        <rFont val="맑은 고딕"/>
        <family val="2"/>
        <charset val="129"/>
        <scheme val="minor"/>
      </rPr>
      <t xml:space="preserve">
</t>
    </r>
    <r>
      <rPr>
        <b/>
        <sz val="10"/>
        <color rgb="FFFF0000"/>
        <rFont val="맑은 고딕"/>
        <family val="3"/>
        <charset val="129"/>
        <scheme val="minor"/>
      </rPr>
      <t xml:space="preserve">     Vtc</t>
    </r>
    <r>
      <rPr>
        <sz val="10"/>
        <color theme="1"/>
        <rFont val="맑은 고딕"/>
        <family val="2"/>
        <charset val="129"/>
        <scheme val="minor"/>
      </rPr>
      <t xml:space="preserve"> = 보정값 x 측정전압 / Gain = --------------------- x ------------------------------   (uV) =</t>
    </r>
    <r>
      <rPr>
        <b/>
        <sz val="10"/>
        <color rgb="FFFF0000"/>
        <rFont val="맑은 고딕"/>
        <family val="3"/>
        <charset val="129"/>
        <scheme val="minor"/>
      </rPr>
      <t xml:space="preserve"> ------------------------------- (uV)</t>
    </r>
    <r>
      <rPr>
        <sz val="10"/>
        <color theme="1"/>
        <rFont val="맑은 고딕"/>
        <family val="2"/>
        <charset val="129"/>
        <scheme val="minor"/>
      </rPr>
      <t xml:space="preserve">
  (float)(uV)                                    (CAL_246 - CAL_0)                     210.0                              </t>
    </r>
    <r>
      <rPr>
        <b/>
        <sz val="10"/>
        <color rgb="FFFF0000"/>
        <rFont val="맑은 고딕"/>
        <family val="3"/>
        <charset val="129"/>
        <scheme val="minor"/>
      </rPr>
      <t>(CAL_246 - CAL_0)</t>
    </r>
    <phoneticPr fontId="1" type="noConversion"/>
  </si>
  <si>
    <r>
      <t xml:space="preserve"> - TC 의 특성이 non linear 하므로 단순히 Ttc와 Tcj 를 더해서는 안되며 </t>
    </r>
    <r>
      <rPr>
        <b/>
        <sz val="10"/>
        <color rgb="FFFF0000"/>
        <rFont val="맑은 고딕"/>
        <family val="3"/>
        <charset val="129"/>
        <scheme val="minor"/>
      </rPr>
      <t>반드시</t>
    </r>
    <r>
      <rPr>
        <sz val="10"/>
        <color theme="1"/>
        <rFont val="맑은 고딕"/>
        <family val="2"/>
        <charset val="129"/>
        <scheme val="minor"/>
      </rPr>
      <t xml:space="preserve"> 아래의 순서로 계산 하여야 한다.</t>
    </r>
    <phoneticPr fontId="1" type="noConversion"/>
  </si>
  <si>
    <t xml:space="preserve">  - TC 의 상대 온도         0 °C 에 대한 전압 =  0.000 mV --&gt; 이를 simulation 하기 위한 Target resistance = 0 ohm</t>
    <phoneticPr fontId="1" type="noConversion"/>
  </si>
  <si>
    <r>
      <t>default : 3300,  (33</t>
    </r>
    <r>
      <rPr>
        <sz val="10"/>
        <color theme="1"/>
        <rFont val="맑은 고딕"/>
        <family val="3"/>
        <charset val="129"/>
      </rPr>
      <t>°C, x2_format)</t>
    </r>
    <phoneticPr fontId="1" type="noConversion"/>
  </si>
  <si>
    <t>Tcj_MOFFSET</t>
    <phoneticPr fontId="1" type="noConversion"/>
  </si>
  <si>
    <r>
      <t xml:space="preserve">TC1047 is assembled on the PCB and its surround temperature is  
usually higher than TC's end terminal connector.
Typically this temperature difference is about 2 </t>
    </r>
    <r>
      <rPr>
        <sz val="10"/>
        <color theme="1"/>
        <rFont val="맑은 고딕"/>
        <family val="3"/>
        <charset val="129"/>
      </rPr>
      <t>°C(= Tcj_OFFSET).
Therefore, (Tcj - Tcj_OFFSET) must be used.</t>
    </r>
    <r>
      <rPr>
        <sz val="10"/>
        <color theme="1"/>
        <rFont val="맑은 고딕"/>
        <family val="3"/>
        <charset val="129"/>
        <scheme val="minor"/>
      </rPr>
      <t xml:space="preserve">
TC1047 temperature mounting offset value
 - Tcj_OFFSET = (TC1047 temp. - cold junction temp.)
 - unit : x2 format, 1000 = 10.00</t>
    </r>
    <phoneticPr fontId="1" type="noConversion"/>
  </si>
  <si>
    <t>Tcj_DEFAULT</t>
    <phoneticPr fontId="1" type="noConversion"/>
  </si>
  <si>
    <t>Fixed constant enviroment temperature
this value is used when TC1047 temperature is in abnormal state</t>
    <phoneticPr fontId="1" type="noConversion"/>
  </si>
  <si>
    <r>
      <t xml:space="preserve">   1) (5) 항의 공식 이용하여 TC1047 : ADC 값 </t>
    </r>
    <r>
      <rPr>
        <sz val="10"/>
        <color theme="1"/>
        <rFont val="맑은 고딕"/>
        <family val="3"/>
        <charset val="129"/>
      </rPr>
      <t xml:space="preserve">→ </t>
    </r>
    <r>
      <rPr>
        <b/>
        <sz val="10"/>
        <color rgb="FFFF0000"/>
        <rFont val="맑은 고딕"/>
        <family val="3"/>
        <charset val="129"/>
      </rPr>
      <t>Tcj_TC1047</t>
    </r>
    <r>
      <rPr>
        <sz val="10"/>
        <color theme="1"/>
        <rFont val="맑은 고딕"/>
        <family val="3"/>
        <charset val="129"/>
      </rPr>
      <t xml:space="preserve"> (Cold Junction temperature) 계산 한다.</t>
    </r>
    <phoneticPr fontId="1" type="noConversion"/>
  </si>
  <si>
    <t xml:space="preserve">   2) TC1047 은 PCB 에 장착되므로 board 열기에 의해 실제 Tcj 온도 보다 높게 Tcj_TC1047 가 측정 된다. </t>
    <phoneticPr fontId="1" type="noConversion"/>
  </si>
  <si>
    <r>
      <t xml:space="preserve">   3) TC 온도-전압 table 에서 Tcj 에 해당하는 </t>
    </r>
    <r>
      <rPr>
        <b/>
        <sz val="10"/>
        <color rgb="FFFF0000"/>
        <rFont val="맑은 고딕"/>
        <family val="3"/>
        <charset val="129"/>
        <scheme val="minor"/>
      </rPr>
      <t>Vcj</t>
    </r>
    <r>
      <rPr>
        <sz val="10"/>
        <rFont val="맑은 고딕"/>
        <family val="3"/>
        <charset val="129"/>
        <scheme val="minor"/>
      </rPr>
      <t xml:space="preserve"> 를 찾는다.</t>
    </r>
    <phoneticPr fontId="1" type="noConversion"/>
  </si>
  <si>
    <r>
      <t xml:space="preserve">   4) 위 3-6) 항의 공식 이용하여 </t>
    </r>
    <r>
      <rPr>
        <b/>
        <sz val="10"/>
        <color rgb="FFFF0000"/>
        <rFont val="맑은 고딕"/>
        <family val="3"/>
        <charset val="129"/>
        <scheme val="minor"/>
      </rPr>
      <t>Vtc</t>
    </r>
    <r>
      <rPr>
        <sz val="10"/>
        <rFont val="맑은 고딕"/>
        <family val="3"/>
        <charset val="129"/>
        <scheme val="minor"/>
      </rPr>
      <t xml:space="preserve"> 를 계산한다.</t>
    </r>
    <phoneticPr fontId="1" type="noConversion"/>
  </si>
  <si>
    <r>
      <t xml:space="preserve">   5) 실제 온도에 해당하는 전압, </t>
    </r>
    <r>
      <rPr>
        <b/>
        <sz val="10"/>
        <color rgb="FFFF0000"/>
        <rFont val="맑은 고딕"/>
        <family val="3"/>
        <charset val="129"/>
        <scheme val="minor"/>
      </rPr>
      <t>Vtotal = Vtc + Vcj</t>
    </r>
    <phoneticPr fontId="1" type="noConversion"/>
  </si>
  <si>
    <r>
      <t xml:space="preserve">   6) </t>
    </r>
    <r>
      <rPr>
        <sz val="10"/>
        <rFont val="맑은 고딕"/>
        <family val="3"/>
        <charset val="129"/>
        <scheme val="minor"/>
      </rPr>
      <t>Vtotal</t>
    </r>
    <r>
      <rPr>
        <sz val="10"/>
        <color theme="1"/>
        <rFont val="맑은 고딕"/>
        <family val="2"/>
        <charset val="129"/>
        <scheme val="minor"/>
      </rPr>
      <t xml:space="preserve"> 에 해당하는 온도 </t>
    </r>
    <r>
      <rPr>
        <b/>
        <sz val="10"/>
        <color rgb="FFFF0000"/>
        <rFont val="맑은 고딕"/>
        <family val="3"/>
        <charset val="129"/>
        <scheme val="minor"/>
      </rPr>
      <t>Ttotal</t>
    </r>
    <r>
      <rPr>
        <sz val="10"/>
        <color theme="1"/>
        <rFont val="맑은 고딕"/>
        <family val="2"/>
        <charset val="129"/>
        <scheme val="minor"/>
      </rPr>
      <t xml:space="preserve"> 을 TC table 에서 찾는다.</t>
    </r>
    <phoneticPr fontId="1" type="noConversion"/>
  </si>
  <si>
    <r>
      <t xml:space="preserve">      따라서 Tcj 를 계산 한다. </t>
    </r>
    <r>
      <rPr>
        <b/>
        <sz val="10"/>
        <color rgb="FFFF0000"/>
        <rFont val="맑은 고딕"/>
        <family val="3"/>
        <charset val="129"/>
        <scheme val="minor"/>
      </rPr>
      <t>Tcj</t>
    </r>
    <r>
      <rPr>
        <sz val="10"/>
        <rFont val="맑은 고딕"/>
        <family val="3"/>
        <charset val="129"/>
        <scheme val="minor"/>
      </rPr>
      <t xml:space="preserve"> = Tcj_TC1047 - mount_offset (</t>
    </r>
    <r>
      <rPr>
        <sz val="10"/>
        <rFont val="맑은 고딕"/>
        <family val="3"/>
        <charset val="129"/>
      </rPr>
      <t>≒ 2.0 °C)</t>
    </r>
    <phoneticPr fontId="1" type="noConversion"/>
  </si>
  <si>
    <t>Tcj related
parameters</t>
    <phoneticPr fontId="1" type="noConversion"/>
  </si>
  <si>
    <t>default : 0x0000_0300 
 - interval : 3 sec
 - monitor : off</t>
    <phoneticPr fontId="1" type="noConversion"/>
  </si>
  <si>
    <t>MON_CTRL</t>
    <phoneticPr fontId="1" type="noConversion"/>
  </si>
  <si>
    <t>System monitor trace control
 - byte 0 : monitor on/off control
              0 - monitor off
              1 - monitor on
 - byte 1 : monitor interval, unit = sec</t>
    <phoneticPr fontId="1" type="noConversion"/>
  </si>
  <si>
    <t>UDP_CTRL</t>
    <phoneticPr fontId="1" type="noConversion"/>
  </si>
  <si>
    <t>MON_FLAG</t>
    <phoneticPr fontId="1" type="noConversion"/>
  </si>
  <si>
    <t>SYSCFG_CTRL</t>
    <phoneticPr fontId="1" type="noConversion"/>
  </si>
  <si>
    <t>System configure control
 - byte 0 : watchdog enable control
              0 - watchdog disable
              1 - watchdog enable
 - byte 1 : SSCG(Spread Spectrum Clock Generation) enable control
              0 - SSCG disable
              1 - SSCG enable 
                   (1KHz 1.0%, MODPER = 250, INCSTEP =   88 )</t>
    <phoneticPr fontId="1" type="noConversion"/>
  </si>
  <si>
    <t>default : 0x0000_0101</t>
    <phoneticPr fontId="1" type="noConversion"/>
  </si>
  <si>
    <t>default : 0x0101_0100</t>
    <phoneticPr fontId="1" type="noConversion"/>
  </si>
  <si>
    <t>ADC_IN_MODE</t>
    <phoneticPr fontId="1" type="noConversion"/>
  </si>
  <si>
    <r>
      <t>ADC_IN channel 0-3 operating mode
 - byte 0 : ADC_IN0_MODE
             -</t>
    </r>
    <r>
      <rPr>
        <sz val="10"/>
        <color rgb="FFFF0000"/>
        <rFont val="맑은 고딕"/>
        <family val="3"/>
        <charset val="129"/>
        <scheme val="minor"/>
      </rPr>
      <t xml:space="preserve"> 0 : current mode</t>
    </r>
    <r>
      <rPr>
        <sz val="10"/>
        <color theme="1"/>
        <rFont val="맑은 고딕"/>
        <family val="2"/>
        <charset val="129"/>
        <scheme val="minor"/>
      </rPr>
      <t xml:space="preserve">
             - 1 : voltage mode (0-10V)
 - byte 1 : ADC_IN1_MODE
             - 0 : current mode
             - </t>
    </r>
    <r>
      <rPr>
        <sz val="10"/>
        <color rgb="FFFF0000"/>
        <rFont val="맑은 고딕"/>
        <family val="3"/>
        <charset val="129"/>
        <scheme val="minor"/>
      </rPr>
      <t>1 : voltage mode (0-10V)</t>
    </r>
    <r>
      <rPr>
        <sz val="10"/>
        <color theme="1"/>
        <rFont val="맑은 고딕"/>
        <family val="2"/>
        <charset val="129"/>
        <scheme val="minor"/>
      </rPr>
      <t xml:space="preserve">
 - byte 2 : ADC_IN2_MODE
             - 0 : current mode
             - </t>
    </r>
    <r>
      <rPr>
        <sz val="10"/>
        <color rgb="FFFF0000"/>
        <rFont val="맑은 고딕"/>
        <family val="3"/>
        <charset val="129"/>
        <scheme val="minor"/>
      </rPr>
      <t>1 : voltage mode (0-10V)</t>
    </r>
    <r>
      <rPr>
        <sz val="10"/>
        <color theme="1"/>
        <rFont val="맑은 고딕"/>
        <family val="2"/>
        <charset val="129"/>
        <scheme val="minor"/>
      </rPr>
      <t xml:space="preserve">
 - byte 3 : ADC_IN3_MODE
             - 0 : current mode
             - </t>
    </r>
    <r>
      <rPr>
        <sz val="10"/>
        <color rgb="FFFF0000"/>
        <rFont val="맑은 고딕"/>
        <family val="3"/>
        <charset val="129"/>
        <scheme val="minor"/>
      </rPr>
      <t>1 : voltage mode (0-10V)</t>
    </r>
    <phoneticPr fontId="1" type="noConversion"/>
  </si>
  <si>
    <t>8. Thermocouple AD conversion handling scheme</t>
    <phoneticPr fontId="1" type="noConversion"/>
  </si>
  <si>
    <t xml:space="preserve">   - MCU internal ADC #0 - #2 are used </t>
    <phoneticPr fontId="1" type="noConversion"/>
  </si>
  <si>
    <t xml:space="preserve">     ADC#0 : TC #0 ADC</t>
    <phoneticPr fontId="1" type="noConversion"/>
  </si>
  <si>
    <t xml:space="preserve">     ADC#1 : TC #1 ADC</t>
    <phoneticPr fontId="1" type="noConversion"/>
  </si>
  <si>
    <t xml:space="preserve">     ADC#2 : Tcj (TC1047) ADC</t>
    <phoneticPr fontId="1" type="noConversion"/>
  </si>
  <si>
    <t xml:space="preserve">   - AD Conversion rate : at every 50 msec per channel</t>
    <phoneticPr fontId="1" type="noConversion"/>
  </si>
  <si>
    <t>tc_seq</t>
    <phoneticPr fontId="1" type="noConversion"/>
  </si>
  <si>
    <t xml:space="preserve">   - thermocouple service routine executes at every 10 msec</t>
    <phoneticPr fontId="1" type="noConversion"/>
  </si>
  <si>
    <t>internal ADC #0</t>
    <phoneticPr fontId="1" type="noConversion"/>
  </si>
  <si>
    <t>conversion</t>
    <phoneticPr fontId="1" type="noConversion"/>
  </si>
  <si>
    <t>for TC #0</t>
    <phoneticPr fontId="1" type="noConversion"/>
  </si>
  <si>
    <t>internal ADC #1</t>
  </si>
  <si>
    <t>internal ADC #2</t>
  </si>
  <si>
    <t>for TC #1</t>
  </si>
  <si>
    <t>for Tcj = TC1047</t>
    <phoneticPr fontId="1" type="noConversion"/>
  </si>
  <si>
    <t>do nothing</t>
    <phoneticPr fontId="1" type="noConversion"/>
  </si>
  <si>
    <t>calculate</t>
    <phoneticPr fontId="1" type="noConversion"/>
  </si>
  <si>
    <t>temperature</t>
    <phoneticPr fontId="1" type="noConversion"/>
  </si>
  <si>
    <t>for TC#0, TC#1, Tcj</t>
    <phoneticPr fontId="1" type="noConversion"/>
  </si>
  <si>
    <t>repeat same operation at every 50 msec</t>
    <phoneticPr fontId="1" type="noConversion"/>
  </si>
  <si>
    <t>MA_NUM_TC_RTD</t>
    <phoneticPr fontId="1" type="noConversion"/>
  </si>
  <si>
    <r>
      <t xml:space="preserve">TC &amp; RTD sensor input moving avg. number
 - byte 0 : TC sensor input moving avg. number
             - TC scan is done @ 50 msec
             - range : 2 - 100 (= max 100 x 50msec = 5 sec)
 - byte 1 : RTD sensor input moving avg. number
</t>
    </r>
    <r>
      <rPr>
        <b/>
        <sz val="10"/>
        <color rgb="FFFF0000"/>
        <rFont val="맑은 고딕"/>
        <family val="3"/>
        <charset val="129"/>
        <scheme val="minor"/>
      </rPr>
      <t xml:space="preserve">             - RTD sensor is not used in Psi-1000 system</t>
    </r>
    <r>
      <rPr>
        <sz val="10"/>
        <color theme="1"/>
        <rFont val="맑은 고딕"/>
        <family val="2"/>
        <charset val="129"/>
        <scheme val="minor"/>
      </rPr>
      <t xml:space="preserve">
             - RTD scan is done @ 100 msec
             - range : 2 - 50 (= max 50 x 100msec = 5 sec)</t>
    </r>
    <phoneticPr fontId="1" type="noConversion"/>
  </si>
  <si>
    <r>
      <t xml:space="preserve">default : 40 (2 sec moving avg)
0x0000_1428
 - TC moving avg cnt   = 40 </t>
    </r>
    <r>
      <rPr>
        <sz val="10"/>
        <color theme="1"/>
        <rFont val="맑은 고딕"/>
        <family val="3"/>
        <charset val="129"/>
      </rPr>
      <t>→ 2 sec
 - RTD moving avg cnt = 20 → 2 sec</t>
    </r>
    <phoneticPr fontId="1" type="noConversion"/>
  </si>
  <si>
    <t>ADC channel 0-3 moving avg. number
 - byte 0 : ADC ch#0 moving avg. number
             - ADC scan is done @ 1msec
             - range : 2 - 100 (= max 100 x 1msec = 100 msec)
 - byte 1 : ADC ch#1 moving avg. number
             - ADC scan is done @ 1msec
             - range : 2 - 100 (= max 100 x 1msec = 100 msec)
 - byte 2 : ADC ch#2 moving avg. number
             - ADC scan is done @ 1msec
             - range : 2 - 100 (= max 100 x 1msec = 100 msec)
 - byte 3 : ADC ch#3 moving avg. number
             - ADC scan is done @ 1msec
             - range : 2 - 100 (= max 100 x 1msec = 100 msec)</t>
    <phoneticPr fontId="1" type="noConversion"/>
  </si>
  <si>
    <t>default : 50 (50 msec moving avg)
0x3232_3232</t>
    <phoneticPr fontId="1" type="noConversion"/>
  </si>
  <si>
    <t>MA_NUM_ADC</t>
    <phoneticPr fontId="1" type="noConversion"/>
  </si>
  <si>
    <t>ADC input 
Operating 
Mode</t>
    <phoneticPr fontId="1" type="noConversion"/>
  </si>
  <si>
    <t>Moving avg.
number for
TC &amp; RTD</t>
    <phoneticPr fontId="1" type="noConversion"/>
  </si>
  <si>
    <t>Moving avg.
number for
ADC 0 - 3</t>
    <phoneticPr fontId="1" type="noConversion"/>
  </si>
  <si>
    <t>default : 800,  x2 format,     800 = 8.00</t>
    <phoneticPr fontId="1" type="noConversion"/>
  </si>
  <si>
    <t>default :   400,  x2 format,      0 =   4.00</t>
    <phoneticPr fontId="1" type="noConversion"/>
  </si>
  <si>
    <t>default : 2000,  x2 format, 1000 = 20.00</t>
    <phoneticPr fontId="1" type="noConversion"/>
  </si>
  <si>
    <t>default :      0,  x2 format,      0 =   0.00</t>
    <phoneticPr fontId="1" type="noConversion"/>
  </si>
  <si>
    <t>default : 1000,  x2 format, 1000 = 10.00</t>
    <phoneticPr fontId="1" type="noConversion"/>
  </si>
  <si>
    <t>default :  800,  x2 format, 1000 = 10.00</t>
    <phoneticPr fontId="1" type="noConversion"/>
  </si>
  <si>
    <t xml:space="preserve"> UDP port No.</t>
    <phoneticPr fontId="1" type="noConversion"/>
  </si>
  <si>
    <t xml:space="preserve"> TCP port No.</t>
    <phoneticPr fontId="1" type="noConversion"/>
  </si>
  <si>
    <t>Gateway IP</t>
    <phoneticPr fontId="1" type="noConversion"/>
  </si>
  <si>
    <t>This limit value is applied to measured event only
P1 pressure min, x5 format,  0 .. 10 torr = 0 .. 1000000</t>
    <phoneticPr fontId="1" type="noConversion"/>
  </si>
  <si>
    <t>This limit value is applied to measured event only
P1 pressure max, x5 format,  0 .. 10 torr = 0 .. 1000000</t>
    <phoneticPr fontId="1" type="noConversion"/>
  </si>
  <si>
    <t>This limit value is applied to measured event only
P2 pressure min, x5 format,  0 .. 0.1 torr = 0 .. 10000</t>
    <phoneticPr fontId="1" type="noConversion"/>
  </si>
  <si>
    <t>This limit value is applied to measured event only
P2 pressure max, x5 format,  0 .. 0.1 torr = 0 .. 10000</t>
    <phoneticPr fontId="1" type="noConversion"/>
  </si>
  <si>
    <t>P1 display limit
(EVT only)</t>
    <phoneticPr fontId="1" type="noConversion"/>
  </si>
  <si>
    <t>P2 display limit
(EVT only)</t>
    <phoneticPr fontId="1" type="noConversion"/>
  </si>
  <si>
    <t>P1_DISP_MIN_X5</t>
    <phoneticPr fontId="1" type="noConversion"/>
  </si>
  <si>
    <t>P1_DISP_MAX_X5</t>
    <phoneticPr fontId="1" type="noConversion"/>
  </si>
  <si>
    <t>P2_DISP_MIN_X5</t>
    <phoneticPr fontId="1" type="noConversion"/>
  </si>
  <si>
    <t>P2_DISP_MAX_X5</t>
    <phoneticPr fontId="1" type="noConversion"/>
  </si>
  <si>
    <t>default = 0</t>
    <phoneticPr fontId="1" type="noConversion"/>
  </si>
  <si>
    <t>PID
ALD
Dong-A's
control 
parameters</t>
    <phoneticPr fontId="1" type="noConversion"/>
  </si>
  <si>
    <t>default : 0x0000_0000
 byte value = 0 : trace disable
                   1 : trace level 1
                   2 : trace level 2
                   n : trace level n</t>
    <phoneticPr fontId="1" type="noConversion"/>
  </si>
  <si>
    <t xml:space="preserve">   1) there are 3 LEDs on board (red, yellow, green)</t>
    <phoneticPr fontId="1" type="noConversion"/>
  </si>
  <si>
    <t xml:space="preserve">   2) LED function assignment</t>
    <phoneticPr fontId="1" type="noConversion"/>
  </si>
  <si>
    <t xml:space="preserve">      - red LED : </t>
    <phoneticPr fontId="1" type="noConversion"/>
  </si>
  <si>
    <t>displays FW operating condition</t>
    <phoneticPr fontId="1" type="noConversion"/>
  </si>
  <si>
    <t xml:space="preserve">      - yellow LED : </t>
    <phoneticPr fontId="1" type="noConversion"/>
  </si>
  <si>
    <t xml:space="preserve">      - green LED : </t>
    <phoneticPr fontId="1" type="noConversion"/>
  </si>
  <si>
    <t>displays Ethernet operating status</t>
    <phoneticPr fontId="1" type="noConversion"/>
  </si>
  <si>
    <t>X</t>
    <phoneticPr fontId="1" type="noConversion"/>
  </si>
  <si>
    <t>UDP
connected</t>
    <phoneticPr fontId="1" type="noConversion"/>
  </si>
  <si>
    <t>LED Operation</t>
    <phoneticPr fontId="1" type="noConversion"/>
  </si>
  <si>
    <t>100 msec ON, 100 msec OFF</t>
    <phoneticPr fontId="1" type="noConversion"/>
  </si>
  <si>
    <t>500 msec ON, 500 msec OFF</t>
    <phoneticPr fontId="1" type="noConversion"/>
  </si>
  <si>
    <t>LED OFF</t>
    <phoneticPr fontId="1" type="noConversion"/>
  </si>
  <si>
    <t xml:space="preserve"> - continuous 500 msec ON, 500 msec OFF</t>
    <phoneticPr fontId="1" type="noConversion"/>
  </si>
  <si>
    <t>2. Panel LED definition</t>
    <phoneticPr fontId="1" type="noConversion"/>
  </si>
  <si>
    <t>1. On-board LED definition</t>
    <phoneticPr fontId="1" type="noConversion"/>
  </si>
  <si>
    <t xml:space="preserve">   1) there are 2 LEDs on Panel (red, yellow, green)</t>
    <phoneticPr fontId="1" type="noConversion"/>
  </si>
  <si>
    <t>displays Heater operating condition</t>
  </si>
  <si>
    <t>Heater</t>
    <phoneticPr fontId="1" type="noConversion"/>
  </si>
  <si>
    <t>OFF</t>
    <phoneticPr fontId="1" type="noConversion"/>
  </si>
  <si>
    <t>ON</t>
    <phoneticPr fontId="1" type="noConversion"/>
  </si>
  <si>
    <t>default : 0(disable)</t>
    <phoneticPr fontId="1" type="noConversion"/>
  </si>
  <si>
    <t>MCU Fault state debugging</t>
    <phoneticPr fontId="1" type="noConversion"/>
  </si>
  <si>
    <t>1. Error_Handler() 관련</t>
    <phoneticPr fontId="1" type="noConversion"/>
  </si>
  <si>
    <t xml:space="preserve">   2) 기본적으로 제공되는 Error_Handler function 은 아래와 같이 아무런 일도 하지 않고 무한 loop 내에 빠지도록</t>
    <phoneticPr fontId="1" type="noConversion"/>
  </si>
  <si>
    <t xml:space="preserve">      되어 있어 어떠한 원인으로 Error_Handler 로 들어 오게 되었는지 debugging 이 불가능 함.</t>
    <phoneticPr fontId="1" type="noConversion"/>
  </si>
  <si>
    <t xml:space="preserve">   1) 주로 HAL interface function 수행중 error 발생하는 경우 Error_Handler() 를 call 하도록 되어 있음.</t>
    <phoneticPr fontId="1" type="noConversion"/>
  </si>
  <si>
    <t xml:space="preserve">   3) Error_Handler() 를 call 하는 원인을 debugging 하기 위해 다음과 같이 수정한다.</t>
    <phoneticPr fontId="1" type="noConversion"/>
  </si>
  <si>
    <t xml:space="preserve">      그러면, Error_Handler 를 call 한 file 정보, line number, function 이름을 print 할 수 있어 debugging 이 용이해 진다.</t>
    <phoneticPr fontId="1" type="noConversion"/>
  </si>
  <si>
    <t xml:space="preserve">        --&gt; 기존 Error_Handler() function call에 파일명, 라인위치, function 이름 의 parameter 를 넘겨 주도록 define 변경</t>
    <phoneticPr fontId="1" type="noConversion"/>
  </si>
  <si>
    <t xml:space="preserve">        --&gt; 기존 Error_Handler() function 대신에 수행할 _Error_Handler() 함수를 만든다.</t>
    <phoneticPr fontId="1" type="noConversion"/>
  </si>
  <si>
    <t xml:space="preserve">   4) 수행된 결과는 아래와 같이 원인이 되는 파일명, line수, function 이름이 표시 됨.</t>
    <phoneticPr fontId="1" type="noConversion"/>
  </si>
  <si>
    <t xml:space="preserve">      a) main.h 파일에 아래 내용 추가</t>
    <phoneticPr fontId="1" type="noConversion"/>
  </si>
  <si>
    <t xml:space="preserve">      b) main.c 파일에 아래 내용 추가</t>
    <phoneticPr fontId="1" type="noConversion"/>
  </si>
  <si>
    <t xml:space="preserve">      c) 기타 Error_Handler(void) 관련된 compile warning/error 발생하는 부분은 모두 막는다.</t>
    <phoneticPr fontId="1" type="noConversion"/>
  </si>
  <si>
    <t>2. HardFault_Handler() 관련</t>
    <phoneticPr fontId="1" type="noConversion"/>
  </si>
  <si>
    <t xml:space="preserve">   1) MCU 동작중 여러가지 이유로 Hard Fault 발생할 수 있으며 이경우 HardFault_Handler() 를 call 하도록 되어 있음.</t>
    <phoneticPr fontId="1" type="noConversion"/>
  </si>
  <si>
    <t xml:space="preserve">   2) 기본적으로 제공되는 HardFault_Handler function 은 아래와 같이 아무런 일도 하지 않고 무한 loop 내에 빠지도록</t>
    <phoneticPr fontId="1" type="noConversion"/>
  </si>
  <si>
    <t xml:space="preserve">      되어 있어 어떠한 원인으로 HardFault_Handler 로 들어 오게 되었는지 debugging 이 불가능 함.</t>
    <phoneticPr fontId="1" type="noConversion"/>
  </si>
  <si>
    <t xml:space="preserve">      - \Core\Inc\stm32f4xx_it.h 파일 수정</t>
    <phoneticPr fontId="1" type="noConversion"/>
  </si>
  <si>
    <t xml:space="preserve">      - \Core\Src\stm32f4xx_it.c 파일 수정</t>
    <phoneticPr fontId="1" type="noConversion"/>
  </si>
  <si>
    <t xml:space="preserve">   3) HardFault 상태의 원인 파악을 위한 정보 print 를 위해 다음과 같이 file 수정이 필요 함.</t>
    <phoneticPr fontId="1" type="noConversion"/>
  </si>
  <si>
    <t xml:space="preserve">   4) HardFault 발생시 다음과 같은 형태로 필요 정보 print 됨.</t>
    <phoneticPr fontId="1" type="noConversion"/>
  </si>
  <si>
    <t>PC 와 LR(return address) 정보로 hard fault 의 원인이</t>
    <phoneticPr fontId="1" type="noConversion"/>
  </si>
  <si>
    <t>되는 지점을 찾아 수정할 수 있음</t>
    <phoneticPr fontId="1" type="noConversion"/>
  </si>
  <si>
    <t>1. Main Task</t>
    <phoneticPr fontId="1" type="noConversion"/>
  </si>
  <si>
    <t xml:space="preserve">  a) 1msec based job list</t>
    <phoneticPr fontId="1" type="noConversion"/>
  </si>
  <si>
    <t xml:space="preserve">      1) ADC ch 0/1/2/3 : ADC conversion</t>
    <phoneticPr fontId="1" type="noConversion"/>
  </si>
  <si>
    <t xml:space="preserve">         - to reserve OS task switching time, ADC performs 2 channels at single 1msec time interval</t>
    <phoneticPr fontId="1" type="noConversion"/>
  </si>
  <si>
    <t xml:space="preserve">      2) PID (ALD) service</t>
    <phoneticPr fontId="1" type="noConversion"/>
  </si>
  <si>
    <t xml:space="preserve">  b) 10msec based job list</t>
    <phoneticPr fontId="1" type="noConversion"/>
  </si>
  <si>
    <t xml:space="preserve">      1) TC (Thermocouple) temperature sensor ADC &amp; temperature calculation</t>
    <phoneticPr fontId="1" type="noConversion"/>
  </si>
  <si>
    <t xml:space="preserve">         - MCU internal ADC 3 channels are used, TC #0/#1 &amp; Tcj (cold junction temperature)</t>
    <phoneticPr fontId="1" type="noConversion"/>
  </si>
  <si>
    <t xml:space="preserve">         - physically 50 msec interval temperature sensing</t>
    <phoneticPr fontId="1" type="noConversion"/>
  </si>
  <si>
    <t xml:space="preserve">      2) DAC service : 4 channels</t>
    <phoneticPr fontId="1" type="noConversion"/>
  </si>
  <si>
    <t xml:space="preserve">      3) PID (Heater) service + auto-tuning</t>
    <phoneticPr fontId="1" type="noConversion"/>
  </si>
  <si>
    <t xml:space="preserve">      4) solenoid (3-way valve) control</t>
    <phoneticPr fontId="1" type="noConversion"/>
  </si>
  <si>
    <t xml:space="preserve">      5) solenoid (air valve) control</t>
    <phoneticPr fontId="1" type="noConversion"/>
  </si>
  <si>
    <t xml:space="preserve">      6) Panel LEDs control</t>
    <phoneticPr fontId="1" type="noConversion"/>
  </si>
  <si>
    <t xml:space="preserve">      7) Pump control</t>
    <phoneticPr fontId="1" type="noConversion"/>
  </si>
  <si>
    <t xml:space="preserve">      8) RTC back-up register monitoring</t>
    <phoneticPr fontId="1" type="noConversion"/>
  </si>
  <si>
    <t xml:space="preserve">      9) monitoring service</t>
    <phoneticPr fontId="1" type="noConversion"/>
  </si>
  <si>
    <t xml:space="preserve">      10) trace control status update</t>
    <phoneticPr fontId="1" type="noConversion"/>
  </si>
  <si>
    <t>read at every 2 msec</t>
    <phoneticPr fontId="1" type="noConversion"/>
  </si>
  <si>
    <t>2 msec</t>
    <phoneticPr fontId="1" type="noConversion"/>
  </si>
  <si>
    <t>300 usec</t>
    <phoneticPr fontId="1" type="noConversion"/>
  </si>
  <si>
    <t>ADC ch 0
read 12 times</t>
    <phoneticPr fontId="1" type="noConversion"/>
  </si>
  <si>
    <t>ADC ch0
read #0</t>
    <phoneticPr fontId="1" type="noConversion"/>
  </si>
  <si>
    <t>ADC ch0
read #1</t>
    <phoneticPr fontId="1" type="noConversion"/>
  </si>
  <si>
    <t>ADC ch0
read #2</t>
    <phoneticPr fontId="1" type="noConversion"/>
  </si>
  <si>
    <t>ADC ch0
read #3</t>
    <phoneticPr fontId="1" type="noConversion"/>
  </si>
  <si>
    <t>ADC ch0
read #4</t>
    <phoneticPr fontId="1" type="noConversion"/>
  </si>
  <si>
    <t>ADC ch0
read #11</t>
    <phoneticPr fontId="1" type="noConversion"/>
  </si>
  <si>
    <t>channel #0 ADC read</t>
    <phoneticPr fontId="1" type="noConversion"/>
  </si>
  <si>
    <t xml:space="preserve">         - 2 DAC : MCU internal DAC</t>
    <phoneticPr fontId="1" type="noConversion"/>
  </si>
  <si>
    <t xml:space="preserve">         - 2 DAC : external LTC2601 DAC</t>
    <phoneticPr fontId="1" type="noConversion"/>
  </si>
  <si>
    <t xml:space="preserve">    - ADC device 와 DAC device 는 하나의 SPI 를 통해 제어 하므로 만약에 발생할 수 있는 SPI conflict 방지를 위한 기능을 구현 한다.</t>
    <phoneticPr fontId="1" type="noConversion"/>
  </si>
  <si>
    <t xml:space="preserve">    - 기존 Nu-2000 system 에서는 main routine 과 timer interrupt routine 에서 각각 SPI 를 access 하므로 conflict 발생 함.</t>
    <phoneticPr fontId="1" type="noConversion"/>
  </si>
  <si>
    <t xml:space="preserve">    - Psi-1000 에서는 SPI 는 main routine 에서만 access 하므로 conflict 발생할 이유가 없으나 만약의 사태에 대비해 구현해 둠.</t>
    <phoneticPr fontId="1" type="noConversion"/>
  </si>
  <si>
    <t>SPI access (ADC 제어)</t>
    <phoneticPr fontId="1" type="noConversion"/>
  </si>
  <si>
    <t>SPI access (DAC 제어)</t>
    <phoneticPr fontId="1" type="noConversion"/>
  </si>
  <si>
    <t>Psi-1000 MCU UART Assignment</t>
    <phoneticPr fontId="1" type="noConversion"/>
  </si>
  <si>
    <t xml:space="preserve"> external PC / PLC 와 연결
 - 9600 baud, 8 data bit, no parity, 1 stop bit</t>
    <phoneticPr fontId="1" type="noConversion"/>
  </si>
  <si>
    <t>USARTx_IRQHandler()   (x=1/2/3/6)</t>
    <phoneticPr fontId="1" type="noConversion"/>
  </si>
  <si>
    <t xml:space="preserve"> |--- HAL_UART_IRQHandler(&amp;huartx)    (x=1/2/3/6)</t>
    <phoneticPr fontId="1" type="noConversion"/>
  </si>
  <si>
    <t>DA_P1F_PC_EN</t>
    <phoneticPr fontId="1" type="noConversion"/>
  </si>
  <si>
    <t>DA's P1 fall pre-charge enable control, 0(disable), 1(enable)</t>
    <phoneticPr fontId="1" type="noConversion"/>
  </si>
  <si>
    <t xml:space="preserve">       |--- UART_Receive_IT(huart) </t>
    <phoneticPr fontId="1" type="noConversion"/>
  </si>
  <si>
    <t xml:space="preserve">          (valid data Rx 시)</t>
    <phoneticPr fontId="1" type="noConversion"/>
  </si>
  <si>
    <t xml:space="preserve">          (error 발생시)</t>
    <phoneticPr fontId="1" type="noConversion"/>
  </si>
  <si>
    <t xml:space="preserve">       |--- error flag set</t>
    <phoneticPr fontId="1" type="noConversion"/>
  </si>
  <si>
    <t xml:space="preserve">       |--- HAL_UART_ErrorCallback(huart)</t>
    <phoneticPr fontId="1" type="noConversion"/>
  </si>
  <si>
    <t xml:space="preserve">      |</t>
    <phoneticPr fontId="1" type="noConversion"/>
  </si>
  <si>
    <t xml:space="preserve">      |--- UART_Receive_IT(huart) </t>
    <phoneticPr fontId="1" type="noConversion"/>
  </si>
  <si>
    <t xml:space="preserve">           |--- Rxbuf = DR</t>
    <phoneticPr fontId="1" type="noConversion"/>
  </si>
  <si>
    <t xml:space="preserve">           |--- disable Rx interrupt</t>
    <phoneticPr fontId="1" type="noConversion"/>
  </si>
  <si>
    <t xml:space="preserve">           |--- HAL_UART_RxCpltCallback(huart)</t>
    <phoneticPr fontId="1" type="noConversion"/>
  </si>
  <si>
    <t xml:space="preserve">                |--- enqueue_character(tpid, ch)</t>
    <phoneticPr fontId="1" type="noConversion"/>
  </si>
  <si>
    <t xml:space="preserve">                |--- ch = Rxbuf</t>
    <phoneticPr fontId="1" type="noConversion"/>
  </si>
  <si>
    <t xml:space="preserve">                |--- HAL_UART_Receive_IT(huart, &amp;uart[tpid].rx_tmp_buf[0], 1)</t>
    <phoneticPr fontId="1" type="noConversion"/>
  </si>
  <si>
    <t xml:space="preserve">                     |--- UART_Start_Receive_IT(huart, pData, Size)</t>
    <phoneticPr fontId="1" type="noConversion"/>
  </si>
  <si>
    <t xml:space="preserve">                          |--- enable Rx interrupt</t>
    <phoneticPr fontId="1" type="noConversion"/>
  </si>
  <si>
    <t xml:space="preserve">                |     </t>
    <phoneticPr fontId="1" type="noConversion"/>
  </si>
  <si>
    <t xml:space="preserve">                |     |--- RingBuf &lt;-- ch</t>
    <phoneticPr fontId="1" type="noConversion"/>
  </si>
  <si>
    <t xml:space="preserve">   - serial command (wdog on / wdog off) 를 이용, watchdog 기능 on/off 가능하도록 설정 (default on)</t>
    <phoneticPr fontId="1" type="noConversion"/>
  </si>
  <si>
    <t xml:space="preserve">   - env table 에 watchdog on/off 상태 저장</t>
    <phoneticPr fontId="1" type="noConversion"/>
  </si>
  <si>
    <r>
      <t xml:space="preserve">   - reference clock = 32 KHz (</t>
    </r>
    <r>
      <rPr>
        <sz val="10"/>
        <color theme="1"/>
        <rFont val="맑은 고딕"/>
        <family val="3"/>
        <charset val="129"/>
      </rPr>
      <t>→ 31.25 usec)</t>
    </r>
    <phoneticPr fontId="1" type="noConversion"/>
  </si>
  <si>
    <r>
      <t xml:space="preserve">   - pre-scaler = 0x02 (</t>
    </r>
    <r>
      <rPr>
        <sz val="10"/>
        <color theme="1"/>
        <rFont val="맑은 고딕"/>
        <family val="3"/>
        <charset val="129"/>
      </rPr>
      <t>÷16)</t>
    </r>
    <r>
      <rPr>
        <sz val="10"/>
        <color theme="1"/>
        <rFont val="맑은 고딕"/>
        <family val="3"/>
        <charset val="129"/>
        <scheme val="minor"/>
      </rPr>
      <t>,    count clock = 2KHz (→ 500 usec)</t>
    </r>
    <phoneticPr fontId="1" type="noConversion"/>
  </si>
  <si>
    <t xml:space="preserve">   - watchdog circuit interval = 500 usec x 4095 = 2.048 sec</t>
    <phoneticPr fontId="1" type="noConversion"/>
  </si>
  <si>
    <t xml:space="preserve">   - watchdog start 시 watchdog counter 를 down count 하며 count 값이 0 이 되면 MCU reset 됨.</t>
    <phoneticPr fontId="1" type="noConversion"/>
  </si>
  <si>
    <t xml:space="preserve">   - 따라서 F/W 의 정상적인 동작을 위해 main rountine 에서 주기적으로 watchdog</t>
    <phoneticPr fontId="1" type="noConversion"/>
  </si>
  <si>
    <t xml:space="preserve">   - F/W malfunction 또는 무한 loop 에 빠진 경우 watchdog counter reload 를 못하게 되며</t>
    <phoneticPr fontId="1" type="noConversion"/>
  </si>
  <si>
    <t xml:space="preserve">     이로 인해 MCU 가 reset 됨으로 완전한 lock-up 상태를 방지 함.</t>
    <phoneticPr fontId="1" type="noConversion"/>
  </si>
  <si>
    <t>counter</t>
    <phoneticPr fontId="1" type="noConversion"/>
  </si>
  <si>
    <t>0xFFF</t>
    <phoneticPr fontId="1" type="noConversion"/>
  </si>
  <si>
    <t>0xFFE</t>
    <phoneticPr fontId="1" type="noConversion"/>
  </si>
  <si>
    <t>0xF37</t>
    <phoneticPr fontId="1" type="noConversion"/>
  </si>
  <si>
    <t>(4095-counter)</t>
    <phoneticPr fontId="1" type="noConversion"/>
  </si>
  <si>
    <t>000</t>
    <phoneticPr fontId="1" type="noConversion"/>
  </si>
  <si>
    <t>001</t>
    <phoneticPr fontId="1" type="noConversion"/>
  </si>
  <si>
    <t>200</t>
    <phoneticPr fontId="1" type="noConversion"/>
  </si>
  <si>
    <t xml:space="preserve">   - ethernet 사용시 watchdog 기능 enable 시점을 MX_LWIP_Init() 함수 호출 이후로 이동해야 함.</t>
    <phoneticPr fontId="1" type="noConversion"/>
  </si>
  <si>
    <t>watchdog hit</t>
    <phoneticPr fontId="1" type="noConversion"/>
  </si>
  <si>
    <t>task_cnt_term</t>
    <phoneticPr fontId="1" type="noConversion"/>
  </si>
  <si>
    <t>task_cnt_main</t>
    <phoneticPr fontId="1" type="noConversion"/>
  </si>
  <si>
    <t>task_cnt_tcp</t>
    <phoneticPr fontId="1" type="noConversion"/>
  </si>
  <si>
    <t>task_cnt_udp</t>
    <phoneticPr fontId="1" type="noConversion"/>
  </si>
  <si>
    <t>No watchdog hit</t>
    <phoneticPr fontId="1" type="noConversion"/>
  </si>
  <si>
    <t>task_cnt_main == 0</t>
    <phoneticPr fontId="1" type="noConversion"/>
  </si>
  <si>
    <t>0xF35</t>
    <phoneticPr fontId="1" type="noConversion"/>
  </si>
  <si>
    <t>0xF34</t>
    <phoneticPr fontId="1" type="noConversion"/>
  </si>
  <si>
    <t>0x000</t>
    <phoneticPr fontId="1" type="noConversion"/>
  </si>
  <si>
    <t>watchdog reset</t>
    <phoneticPr fontId="1" type="noConversion"/>
  </si>
  <si>
    <t xml:space="preserve">     counter 값을 reload(0xFFF) 하여 counter 값이 0 이 되지 않도록 하여 reset 이 되지 않도록 해야 함.</t>
    <phoneticPr fontId="1" type="noConversion"/>
  </si>
  <si>
    <t>3) watchdog start</t>
    <phoneticPr fontId="1" type="noConversion"/>
  </si>
  <si>
    <t>4) watchdog hit (= to prevent MCU reset, watchdog counter reload), 최대 2sec 이내에 hit 해야 함.</t>
    <phoneticPr fontId="1" type="noConversion"/>
  </si>
  <si>
    <t xml:space="preserve">   - main routine 에서 100 msec 마다 watchdog hit 할 것,  __HAL_IWDG_RELOAD_COUNTER(&amp;hiwdg); 함수를 호출하면 됨.</t>
    <phoneticPr fontId="1" type="noConversion"/>
  </si>
  <si>
    <t>5) 주의 사항</t>
    <phoneticPr fontId="1" type="noConversion"/>
  </si>
  <si>
    <t xml:space="preserve">     --&gt; 미리 watchdog enable 시 MX_LWIP_Init() 수행에 많은 시간이 소요됨으로 그 중간에 watchdog reset 될수 있음.</t>
    <phoneticPr fontId="1" type="noConversion"/>
  </si>
  <si>
    <t>6) watchdog hit 관련</t>
    <phoneticPr fontId="1" type="noConversion"/>
  </si>
  <si>
    <t xml:space="preserve">   - task_cnt_xxx : xxx 기능이 한번 수행될 때마다 (task main loop) increment 함.</t>
    <phoneticPr fontId="1" type="noConversion"/>
  </si>
  <si>
    <t xml:space="preserve">task_cnt_main : </t>
    <phoneticPr fontId="1" type="noConversion"/>
  </si>
  <si>
    <t>task_cnt_term :</t>
    <phoneticPr fontId="1" type="noConversion"/>
  </si>
  <si>
    <t>task_cnt_tcp :</t>
    <phoneticPr fontId="1" type="noConversion"/>
  </si>
  <si>
    <t>task_cnt_udp :</t>
    <phoneticPr fontId="1" type="noConversion"/>
  </si>
  <si>
    <t>10 msec 마다 increment</t>
    <phoneticPr fontId="1" type="noConversion"/>
  </si>
  <si>
    <t>1 msec 마다 increment</t>
    <phoneticPr fontId="1" type="noConversion"/>
  </si>
  <si>
    <t xml:space="preserve">   if (all task_cnt_xxx != 0)
      hit watchdog 
   clear all task_cnt_xxx</t>
    <phoneticPr fontId="1" type="noConversion"/>
  </si>
  <si>
    <t>7) task operation monitoring 관련</t>
    <phoneticPr fontId="1" type="noConversion"/>
  </si>
  <si>
    <t xml:space="preserve">   - task_cnt_xxx 의 값을 monitoring 하여 task 의 동작 상태를 추측하여 watchdog reset 발생 가능성을 조기 reporting 하도록 하기 위함</t>
    <phoneticPr fontId="1" type="noConversion"/>
  </si>
  <si>
    <t>32KHz / 32 = 1KHz, (1 msec)</t>
    <phoneticPr fontId="1" type="noConversion"/>
  </si>
  <si>
    <t>1 msec x 4095 = 4.095 sec</t>
    <phoneticPr fontId="1" type="noConversion"/>
  </si>
  <si>
    <t xml:space="preserve">  --- /Core/Inc/</t>
    <phoneticPr fontId="1" type="noConversion"/>
  </si>
  <si>
    <t>main.h</t>
    <phoneticPr fontId="1" type="noConversion"/>
  </si>
  <si>
    <t>main.h.ref</t>
    <phoneticPr fontId="1" type="noConversion"/>
  </si>
  <si>
    <t xml:space="preserve">  --- /Core/Src/</t>
    <phoneticPr fontId="1" type="noConversion"/>
  </si>
  <si>
    <t>main.c</t>
    <phoneticPr fontId="1" type="noConversion"/>
  </si>
  <si>
    <t>main.c.ref</t>
    <phoneticPr fontId="1" type="noConversion"/>
  </si>
  <si>
    <t>stm32f4xx_it.h</t>
  </si>
  <si>
    <t>stm32f4xx_it.h.ref</t>
    <phoneticPr fontId="1" type="noConversion"/>
  </si>
  <si>
    <t>stm32f4xx_it.c</t>
    <phoneticPr fontId="1" type="noConversion"/>
  </si>
  <si>
    <t>stm32f4xx_it.c.ref</t>
    <phoneticPr fontId="1" type="noConversion"/>
  </si>
  <si>
    <t>stm32f4xx_hal_msp.c</t>
  </si>
  <si>
    <t>stm32f4xx_hal_msp.c.ref</t>
    <phoneticPr fontId="1" type="noConversion"/>
  </si>
  <si>
    <t xml:space="preserve">  ---  /Middlewares/Third_Party/LwIP/src/include/lwip/</t>
    <phoneticPr fontId="1" type="noConversion"/>
  </si>
  <si>
    <t>opt.h</t>
    <phoneticPr fontId="1" type="noConversion"/>
  </si>
  <si>
    <t>opt.h.ref</t>
    <phoneticPr fontId="1" type="noConversion"/>
  </si>
  <si>
    <t xml:space="preserve">  --- /LWIP/App/</t>
    <phoneticPr fontId="1" type="noConversion"/>
  </si>
  <si>
    <t>lwip.c</t>
    <phoneticPr fontId="1" type="noConversion"/>
  </si>
  <si>
    <t>lwip.c.ref</t>
    <phoneticPr fontId="1" type="noConversion"/>
  </si>
  <si>
    <t xml:space="preserve">  --- /LWIP/Target/</t>
    <phoneticPr fontId="1" type="noConversion"/>
  </si>
  <si>
    <t>ethernetif.c</t>
  </si>
  <si>
    <t>ethernetif.c.ref</t>
    <phoneticPr fontId="1" type="noConversion"/>
  </si>
  <si>
    <t xml:space="preserve">  --- /Drivers/STM32F4xx_HAL_Driver/Src/</t>
    <phoneticPr fontId="1" type="noConversion"/>
  </si>
  <si>
    <t>stm32f4xx_hal_eth.c</t>
    <phoneticPr fontId="1" type="noConversion"/>
  </si>
  <si>
    <t xml:space="preserve">      - putty telnet 설정 : terminal --&gt; local echo off, local line editing off</t>
    <phoneticPr fontId="1" type="noConversion"/>
  </si>
  <si>
    <t>stm32f4xx_hal_eth.c.ref</t>
    <phoneticPr fontId="1" type="noConversion"/>
  </si>
  <si>
    <t>freertos.c</t>
    <phoneticPr fontId="1" type="noConversion"/>
  </si>
  <si>
    <t>freertos.c.ref</t>
    <phoneticPr fontId="1" type="noConversion"/>
  </si>
  <si>
    <t xml:space="preserve">     --- USE_STATS_FORMATTING_FUNCTIONS --&gt; enable</t>
    <phoneticPr fontId="1" type="noConversion"/>
  </si>
  <si>
    <t xml:space="preserve">  --- /FATFS/Target/</t>
    <phoneticPr fontId="1" type="noConversion"/>
  </si>
  <si>
    <t>sd_diskio.c</t>
  </si>
  <si>
    <t>sd_diskio.c.ref</t>
    <phoneticPr fontId="1" type="noConversion"/>
  </si>
  <si>
    <t xml:space="preserve">  ---  /Middlewares/Third_Party/FreeRTOS/Source/</t>
    <phoneticPr fontId="1" type="noConversion"/>
  </si>
  <si>
    <t>tasks.c</t>
    <phoneticPr fontId="1" type="noConversion"/>
  </si>
  <si>
    <t>tasks.c.ref</t>
    <phoneticPr fontId="1" type="noConversion"/>
  </si>
  <si>
    <t xml:space="preserve">   2) ST 에서 제공하는 source 가 Booting 시 처리하는 작업이 비 효율적으로 구성되어 있어 booting 시 소요 시간이 아래와 같이 다름</t>
    <phoneticPr fontId="1" type="noConversion"/>
  </si>
  <si>
    <t xml:space="preserve">       --&gt;  1-2) SW작업방법에 표시한 파일들 (총 12 개)</t>
    <phoneticPr fontId="1" type="noConversion"/>
  </si>
  <si>
    <t xml:space="preserve">   2) watchdog enable 시점 : 반드시 LWIP_init 완료된 이후 watchdog 초기화 및 enable 되어야 함.</t>
    <phoneticPr fontId="1" type="noConversion"/>
  </si>
  <si>
    <t xml:space="preserve">      - watchdog reset 시간은 2 sec 를 사용중이며 LWIP_init() 함수 수행에 시간이 많이 소요되므로 …</t>
    <phoneticPr fontId="1" type="noConversion"/>
  </si>
  <si>
    <t xml:space="preserve">      - FreeRTOS : USE_TRACE_FACILITY = enable 로 수정해야 함</t>
    <phoneticPr fontId="1" type="noConversion"/>
  </si>
  <si>
    <t xml:space="preserve">      - FreeRTOS : USE_STATS_FORMATTING_FUNCTIONS = enable 로 수정해야 함</t>
    <phoneticPr fontId="1" type="noConversion"/>
  </si>
  <si>
    <t xml:space="preserve">   1) board network 정보</t>
    <phoneticPr fontId="1" type="noConversion"/>
  </si>
  <si>
    <t xml:space="preserve"> - gateway : 0.0.0.0 (지정 안함)</t>
    <phoneticPr fontId="1" type="noConversion"/>
  </si>
  <si>
    <t xml:space="preserve">      - UDP port : 7000 (PC 와 CMD/EVT 주고 받기 위한 UDP port #)</t>
    <phoneticPr fontId="1" type="noConversion"/>
  </si>
  <si>
    <t xml:space="preserve">      - UDP port : 7001 (PC 로 measured data 를 주기 위한 UDP port #)</t>
    <phoneticPr fontId="1" type="noConversion"/>
  </si>
  <si>
    <t xml:space="preserve">      - UDP port : 7002 (PC 와 serial comm. 을 위한 UDP port #)</t>
    <phoneticPr fontId="1" type="noConversion"/>
  </si>
  <si>
    <t xml:space="preserve">      - TCP telnet port : 23 (PC 와 serial comm. 을 위한 TCP port #)</t>
    <phoneticPr fontId="1" type="noConversion"/>
  </si>
  <si>
    <t xml:space="preserve">        1) UDP_CE_Task : UDP server 로 구성되며 PC CMD Rx 및 이에 대한 EVT Tx 담당</t>
    <phoneticPr fontId="1" type="noConversion"/>
  </si>
  <si>
    <t xml:space="preserve">        2) UDP_MS_Task : UDP client 로 구성되며 measured data Tx 담당 (send interval 을 1msec 단위로 설정 가능하며, default 는 5msec)</t>
    <phoneticPr fontId="1" type="noConversion"/>
  </si>
  <si>
    <t xml:space="preserve">        3) UDP_SC_Task : UDP server 로 구성되며 PC 와 serial comm. 을 담당</t>
    <phoneticPr fontId="1" type="noConversion"/>
  </si>
  <si>
    <t>7. Free RTOS 와 LWIP 를 사용하는 경우 task 의 stack size 에 주의해야 함.</t>
    <phoneticPr fontId="1" type="noConversion"/>
  </si>
  <si>
    <t xml:space="preserve">   - vApplicationStackOverflowHook() 함수내 어떤 task 에서 stack overflow 발생하는지 표시 기능 구현 해야 함.</t>
    <phoneticPr fontId="1" type="noConversion"/>
  </si>
  <si>
    <t xml:space="preserve">   - vTaskList() 함수 이용하여 free stack size 를 확인할 수 있도록 하는것이 debugging 에 반드시 필요 함.</t>
    <phoneticPr fontId="1" type="noConversion"/>
  </si>
  <si>
    <t xml:space="preserve">   - 아래 example 참조</t>
    <phoneticPr fontId="1" type="noConversion"/>
  </si>
  <si>
    <t xml:space="preserve">     --&gt; RTOS total heap size = 32 Kbyte</t>
    <phoneticPr fontId="1" type="noConversion"/>
  </si>
  <si>
    <t xml:space="preserve">   - 특히 EthIf task 는 LWIP 에서 만드는 task 인데 source 상에 stack size 가 350 으로 낮게 잡혀 있어 overflow 가 많이 발생 함. (1024 로 늘려야 함)</t>
    <phoneticPr fontId="1" type="noConversion"/>
  </si>
  <si>
    <t xml:space="preserve">   - TCP/UDP 관련 빈번히 access 시 stack overflow 발생 하므로 stack size : 1024 --&gt; 2048 로 변경 필요 함</t>
    <phoneticPr fontId="1" type="noConversion"/>
  </si>
  <si>
    <t>3. RTOS task stack overflow 관련</t>
    <phoneticPr fontId="1" type="noConversion"/>
  </si>
  <si>
    <t xml:space="preserve">   1) RTOS 사용하며 여러 개의 task 가 running 하는 구조의 FW 에서는 각 task 에 할당된 stack size 가 모자라서 </t>
    <phoneticPr fontId="1" type="noConversion"/>
  </si>
  <si>
    <t xml:space="preserve">      FW 의 이상 동작이 random 하게 발생할 수 있다.</t>
    <phoneticPr fontId="1" type="noConversion"/>
  </si>
  <si>
    <t xml:space="preserve">   2) 따라서 stack overflow 시 print 가능토록 아래와 같이 수정이 필요 하다.</t>
    <phoneticPr fontId="1" type="noConversion"/>
  </si>
  <si>
    <t xml:space="preserve">   3) 또한 각 task 에 할당된 stack 의 여유 size 를 확인할 수 있는 기능 구현이 필요 함.</t>
    <phoneticPr fontId="1" type="noConversion"/>
  </si>
  <si>
    <t xml:space="preserve">      free size 가 클수록 여유가 많음, 0 에 가까워지면 stack overflow 발생할 위험 있음 </t>
    <phoneticPr fontId="1" type="noConversion"/>
  </si>
  <si>
    <t>default : 0x0100_0005
 - interval : 5 msec
 - measured data send
 - restarted evt field use</t>
    <phoneticPr fontId="1" type="noConversion"/>
  </si>
  <si>
    <t xml:space="preserve">  7) measure set CMD</t>
    <phoneticPr fontId="1" type="noConversion"/>
  </si>
  <si>
    <t>measure setting</t>
    <phoneticPr fontId="1" type="noConversion"/>
  </si>
  <si>
    <t>$70$00$00$00$00$01$00$00$00$05</t>
    <phoneticPr fontId="1" type="noConversion"/>
  </si>
  <si>
    <t>default : 1(enable)</t>
    <phoneticPr fontId="1" type="noConversion"/>
  </si>
  <si>
    <t>default : 485, 485 = 4.85 msec</t>
    <phoneticPr fontId="1" type="noConversion"/>
  </si>
  <si>
    <t>default : 300, 300 = 3.0</t>
    <phoneticPr fontId="1" type="noConversion"/>
  </si>
  <si>
    <t>DA's kPrsCtrl_u16GainBoostTailTime value, msec</t>
    <phoneticPr fontId="1" type="noConversion"/>
  </si>
  <si>
    <t>default : 55, 55 = 0.055</t>
    <phoneticPr fontId="1" type="noConversion"/>
  </si>
  <si>
    <t>default : 950, 950 = 0.950</t>
    <phoneticPr fontId="1" type="noConversion"/>
  </si>
  <si>
    <t>default : 25, 25 = 0.025</t>
    <phoneticPr fontId="1" type="noConversion"/>
  </si>
  <si>
    <t>default = 3500, 35.0%</t>
    <phoneticPr fontId="1" type="noConversion"/>
  </si>
  <si>
    <t>DA's P1 rising integral pre-charge once setting, 0(disable), 1(enable)</t>
    <phoneticPr fontId="1" type="noConversion"/>
  </si>
  <si>
    <t>DA_P1R_PC_ONCE_EN</t>
    <phoneticPr fontId="1" type="noConversion"/>
  </si>
  <si>
    <t>DA_P2_LOW_REF</t>
    <phoneticPr fontId="1" type="noConversion"/>
  </si>
  <si>
    <t>DA's kPrsCtrl_sglPwmLmtAtP1RiseRng, value, x3 format, 
P2 low reference pressure to limit PWM ontime when P1 rising
if (P2 &lt; this value) : PWM_ontime = minimum
 - data unit = torr</t>
    <phoneticPr fontId="1" type="noConversion"/>
  </si>
  <si>
    <t>DA's kPrsCtrl_sglGainBoostFactorKp value, x2 format,
Proportional gain boost factor</t>
    <phoneticPr fontId="1" type="noConversion"/>
  </si>
  <si>
    <t>default : 150, 150 = 1.50</t>
    <phoneticPr fontId="1" type="noConversion"/>
  </si>
  <si>
    <t>DA's kPrsCtrl_sglGainBoostFactorKi, value, x2 format, 
Integral gain boost factor</t>
    <phoneticPr fontId="1" type="noConversion"/>
  </si>
  <si>
    <t>DA_P1RISE_DIFF_TH</t>
    <phoneticPr fontId="1" type="noConversion"/>
  </si>
  <si>
    <t xml:space="preserve">DA's kPrsCtrl_sglP1RiseDiffThrsh value, x3 format, 
P1 rising difference threshold </t>
    <phoneticPr fontId="1" type="noConversion"/>
  </si>
  <si>
    <t>DA_P1RISE_RATIO_TH</t>
    <phoneticPr fontId="1" type="noConversion"/>
  </si>
  <si>
    <t>DA's kPrsCtrl_sglP1RiseRatioThrsh value,  x3 format, 
P1 rising ratio threshold</t>
    <phoneticPr fontId="1" type="noConversion"/>
  </si>
  <si>
    <t xml:space="preserve">  9) DA config set CMD</t>
    <phoneticPr fontId="1" type="noConversion"/>
  </si>
  <si>
    <t>DA config set</t>
    <phoneticPr fontId="1" type="noConversion"/>
  </si>
  <si>
    <t>$90$00$00$01$01$01$00$00$00$00$00$19$00$00$01$9a$00$00$01$e5$00$00$00$96$00$00$01$2c$00$00$13$88$00$00$00$37$00$00$03$b6</t>
    <phoneticPr fontId="1" type="noConversion"/>
  </si>
  <si>
    <r>
      <t xml:space="preserve">UDP control
 - byte [1 : 0] : UDP packet sending interval, unit = msec
 - </t>
    </r>
    <r>
      <rPr>
        <strike/>
        <sz val="10"/>
        <color theme="1"/>
        <rFont val="맑은 고딕"/>
        <family val="3"/>
        <charset val="129"/>
        <scheme val="minor"/>
      </rPr>
      <t>byte 2 : measured data UDP packet send mode</t>
    </r>
    <r>
      <rPr>
        <sz val="10"/>
        <color theme="1"/>
        <rFont val="맑은 고딕"/>
        <family val="3"/>
        <charset val="129"/>
        <scheme val="minor"/>
      </rPr>
      <t xml:space="preserve"> </t>
    </r>
    <r>
      <rPr>
        <sz val="10"/>
        <color theme="1"/>
        <rFont val="맑은 고딕"/>
        <family val="3"/>
        <charset val="129"/>
      </rPr>
      <t>→ unused</t>
    </r>
    <r>
      <rPr>
        <strike/>
        <sz val="10"/>
        <color theme="1"/>
        <rFont val="맑은 고딕"/>
        <family val="3"/>
        <charset val="129"/>
        <scheme val="minor"/>
      </rPr>
      <t xml:space="preserve">
             - bit 0 : UDP send format </t>
    </r>
    <r>
      <rPr>
        <strike/>
        <sz val="10"/>
        <color rgb="FFFF0000"/>
        <rFont val="맑은 고딕"/>
        <family val="3"/>
        <charset val="129"/>
        <scheme val="minor"/>
      </rPr>
      <t>(unused)</t>
    </r>
    <r>
      <rPr>
        <strike/>
        <sz val="10"/>
        <color theme="1"/>
        <rFont val="맑은 고딕"/>
        <family val="3"/>
        <charset val="129"/>
        <scheme val="minor"/>
      </rPr>
      <t xml:space="preserve">
                       </t>
    </r>
    <r>
      <rPr>
        <strike/>
        <sz val="10"/>
        <color rgb="FFFF0000"/>
        <rFont val="맑은 고딕"/>
        <family val="3"/>
        <charset val="129"/>
        <scheme val="minor"/>
      </rPr>
      <t xml:space="preserve"> 0 (measured data send)</t>
    </r>
    <r>
      <rPr>
        <strike/>
        <sz val="10"/>
        <color theme="1"/>
        <rFont val="맑은 고딕"/>
        <family val="3"/>
        <charset val="129"/>
        <scheme val="minor"/>
      </rPr>
      <t xml:space="preserve">
                        1 (sequencial data : test purpose)
             - bit 1 : restarted evt field add
                        </t>
    </r>
    <r>
      <rPr>
        <strike/>
        <sz val="10"/>
        <color rgb="FFFF0000"/>
        <rFont val="맑은 고딕"/>
        <family val="3"/>
        <charset val="129"/>
        <scheme val="minor"/>
      </rPr>
      <t>0 (restarted evt field add)</t>
    </r>
    <r>
      <rPr>
        <strike/>
        <sz val="10"/>
        <color theme="1"/>
        <rFont val="맑은 고딕"/>
        <family val="3"/>
        <charset val="129"/>
        <scheme val="minor"/>
      </rPr>
      <t xml:space="preserve">
                        1 (No restarted evt field add)</t>
    </r>
    <r>
      <rPr>
        <sz val="10"/>
        <color theme="1"/>
        <rFont val="맑은 고딕"/>
        <family val="3"/>
        <charset val="129"/>
        <scheme val="minor"/>
      </rPr>
      <t xml:space="preserve">
 - byte 3 : measured data UDP packet send enable control
              0(do not send), 1(send)</t>
    </r>
    <phoneticPr fontId="1" type="noConversion"/>
  </si>
  <si>
    <t>5. ALD PID 시험을 위한 text</t>
    <phoneticPr fontId="1" type="noConversion"/>
  </si>
  <si>
    <t xml:space="preserve">  1) date/time set CMD</t>
    <phoneticPr fontId="1" type="noConversion"/>
  </si>
  <si>
    <t>$80$00$16$01$02$03$04$05</t>
    <phoneticPr fontId="1" type="noConversion"/>
  </si>
  <si>
    <t xml:space="preserve">  2) recipe set CMD</t>
    <phoneticPr fontId="1" type="noConversion"/>
  </si>
  <si>
    <t>sv=0.075</t>
    <phoneticPr fontId="1" type="noConversion"/>
  </si>
  <si>
    <t>$80$00 $16$01$02 $03$04$05</t>
    <phoneticPr fontId="1" type="noConversion"/>
  </si>
  <si>
    <t>$30$00 $00$00$1d$4c $00$04 $00$00$06$40</t>
    <phoneticPr fontId="1" type="noConversion"/>
  </si>
  <si>
    <t>$30$00$00$00$1d$4c$00$04$00$00$06$40</t>
    <phoneticPr fontId="1" type="noConversion"/>
  </si>
  <si>
    <t xml:space="preserve">  3) mode set CMD</t>
    <phoneticPr fontId="1" type="noConversion"/>
  </si>
  <si>
    <t>$10$00 $00$02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</si>
</sst>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0.000_ "/>
    <numFmt numFmtId="177" formatCode="0.00_);[Red]\(0.00\)"/>
    <numFmt numFmtId="178" formatCode="0.00_ "/>
    <numFmt numFmtId="179" formatCode="[$-F400]h:mm:ss\ AM/PM"/>
    <numFmt numFmtId="180" formatCode="0.0_ "/>
    <numFmt numFmtId="181" formatCode="0.00000_ "/>
  </numFmts>
  <fonts count="4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u/>
      <sz val="10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sz val="10"/>
      <color rgb="FFFF0000"/>
      <name val="맑은 고딕"/>
      <family val="2"/>
      <charset val="129"/>
      <scheme val="minor"/>
    </font>
    <font>
      <sz val="10"/>
      <color rgb="FFFF0000"/>
      <name val="맑은 고딕"/>
      <family val="3"/>
      <charset val="129"/>
      <scheme val="minor"/>
    </font>
    <font>
      <sz val="10"/>
      <name val="맑은 고딕"/>
      <family val="2"/>
      <charset val="129"/>
      <scheme val="minor"/>
    </font>
    <font>
      <sz val="10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u/>
      <sz val="10"/>
      <color rgb="FFFF0000"/>
      <name val="맑은 고딕"/>
      <family val="3"/>
      <charset val="129"/>
      <scheme val="minor"/>
    </font>
    <font>
      <b/>
      <u/>
      <sz val="12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</font>
    <font>
      <sz val="10"/>
      <color theme="1"/>
      <name val="Calibri"/>
      <family val="3"/>
      <charset val="161"/>
    </font>
    <font>
      <b/>
      <sz val="18"/>
      <color rgb="FF000000"/>
      <name val="맑은 고딕"/>
      <family val="3"/>
      <charset val="129"/>
      <scheme val="minor"/>
    </font>
    <font>
      <b/>
      <sz val="10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</font>
    <font>
      <sz val="10"/>
      <color rgb="FFFF0000"/>
      <name val="맑은 고딕"/>
      <family val="3"/>
      <charset val="129"/>
    </font>
    <font>
      <b/>
      <sz val="10"/>
      <color theme="4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10"/>
      <color rgb="FF0070C0"/>
      <name val="맑은 고딕"/>
      <family val="2"/>
      <charset val="129"/>
      <scheme val="minor"/>
    </font>
    <font>
      <sz val="10"/>
      <color rgb="FF0070C0"/>
      <name val="맑은 고딕"/>
      <family val="3"/>
      <charset val="129"/>
      <scheme val="minor"/>
    </font>
    <font>
      <b/>
      <sz val="10"/>
      <color rgb="FF0070C0"/>
      <name val="맑은 고딕"/>
      <family val="3"/>
      <charset val="129"/>
      <scheme val="minor"/>
    </font>
    <font>
      <sz val="8.5"/>
      <color rgb="FFFF0000"/>
      <name val="맑은 고딕"/>
      <family val="3"/>
      <charset val="129"/>
    </font>
    <font>
      <sz val="10"/>
      <color theme="1"/>
      <name val="Wingdings"/>
      <family val="2"/>
      <charset val="2"/>
    </font>
    <font>
      <sz val="6"/>
      <color theme="1"/>
      <name val="맑은 고딕"/>
      <family val="3"/>
      <charset val="129"/>
      <scheme val="minor"/>
    </font>
    <font>
      <u/>
      <sz val="10"/>
      <color theme="1"/>
      <name val="맑은 고딕"/>
      <family val="2"/>
      <charset val="129"/>
      <scheme val="minor"/>
    </font>
    <font>
      <u/>
      <sz val="10"/>
      <color theme="1"/>
      <name val="맑은 고딕"/>
      <family val="3"/>
      <charset val="129"/>
      <scheme val="minor"/>
    </font>
    <font>
      <strike/>
      <sz val="10"/>
      <color theme="1"/>
      <name val="맑은 고딕"/>
      <family val="3"/>
      <charset val="129"/>
      <scheme val="minor"/>
    </font>
    <font>
      <b/>
      <strike/>
      <sz val="10"/>
      <color rgb="FFFF0000"/>
      <name val="맑은 고딕"/>
      <family val="3"/>
      <charset val="129"/>
      <scheme val="minor"/>
    </font>
    <font>
      <b/>
      <sz val="10"/>
      <color theme="1"/>
      <name val="Calibri"/>
      <family val="3"/>
      <charset val="161"/>
    </font>
    <font>
      <b/>
      <sz val="10"/>
      <color theme="1"/>
      <name val="맑은 고딕"/>
      <family val="3"/>
      <charset val="161"/>
      <scheme val="minor"/>
    </font>
    <font>
      <sz val="10"/>
      <name val="Calibri"/>
      <family val="3"/>
      <charset val="161"/>
    </font>
    <font>
      <sz val="8"/>
      <color theme="1"/>
      <name val="맑은 고딕"/>
      <family val="3"/>
      <charset val="129"/>
    </font>
    <font>
      <sz val="10"/>
      <color rgb="FF0070C0"/>
      <name val="Calibri"/>
      <family val="3"/>
      <charset val="161"/>
    </font>
    <font>
      <b/>
      <sz val="10"/>
      <color rgb="FF0070C0"/>
      <name val="맑은 고딕"/>
      <family val="3"/>
      <charset val="129"/>
    </font>
    <font>
      <b/>
      <sz val="8.5"/>
      <color rgb="FF0070C0"/>
      <name val="맑은 고딕"/>
      <family val="3"/>
      <charset val="129"/>
    </font>
    <font>
      <sz val="10"/>
      <color rgb="FF0070C0"/>
      <name val="맑은 고딕"/>
      <family val="3"/>
      <charset val="129"/>
    </font>
    <font>
      <sz val="8"/>
      <color rgb="FFFF0000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</font>
    <font>
      <sz val="10"/>
      <name val="맑은 고딕"/>
      <family val="3"/>
      <charset val="129"/>
    </font>
    <font>
      <strike/>
      <sz val="10"/>
      <color rgb="FFFF0000"/>
      <name val="맑은 고딕"/>
      <family val="3"/>
      <charset val="129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auto="1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auto="1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double">
        <color indexed="64"/>
      </right>
      <top/>
      <bottom style="medium">
        <color indexed="64"/>
      </bottom>
      <diagonal/>
    </border>
    <border>
      <left/>
      <right style="double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dashed">
        <color auto="1"/>
      </left>
      <right style="dashed">
        <color auto="1"/>
      </right>
      <top style="medium">
        <color auto="1"/>
      </top>
      <bottom/>
      <diagonal/>
    </border>
    <border>
      <left style="dashed">
        <color auto="1"/>
      </left>
      <right style="dashed">
        <color auto="1"/>
      </right>
      <top/>
      <bottom/>
      <diagonal/>
    </border>
    <border>
      <left style="dashed">
        <color auto="1"/>
      </left>
      <right/>
      <top/>
      <bottom/>
      <diagonal/>
    </border>
    <border>
      <left/>
      <right style="dashed">
        <color auto="1"/>
      </right>
      <top/>
      <bottom/>
      <diagonal/>
    </border>
  </borders>
  <cellStyleXfs count="1">
    <xf numFmtId="0" fontId="0" fillId="0" borderId="0">
      <alignment vertical="center"/>
    </xf>
  </cellStyleXfs>
  <cellXfs count="1456">
    <xf numFmtId="0" fontId="0" fillId="0" borderId="0" xfId="0">
      <alignment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2" fillId="3" borderId="10" xfId="0" applyFont="1" applyFill="1" applyBorder="1" applyAlignment="1">
      <alignment horizontal="center" vertical="center"/>
    </xf>
    <xf numFmtId="0" fontId="2" fillId="3" borderId="12" xfId="0" applyFont="1" applyFill="1" applyBorder="1" applyAlignment="1">
      <alignment horizontal="center" vertical="center"/>
    </xf>
    <xf numFmtId="0" fontId="2" fillId="4" borderId="0" xfId="0" applyFont="1" applyFill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2" fillId="6" borderId="2" xfId="0" applyFont="1" applyFill="1" applyBorder="1" applyAlignment="1">
      <alignment horizontal="center" vertical="center"/>
    </xf>
    <xf numFmtId="0" fontId="2" fillId="6" borderId="15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2" fillId="6" borderId="4" xfId="0" applyFont="1" applyFill="1" applyBorder="1" applyAlignment="1">
      <alignment horizontal="center" vertical="center"/>
    </xf>
    <xf numFmtId="0" fontId="2" fillId="6" borderId="16" xfId="0" applyFont="1" applyFill="1" applyBorder="1" applyAlignment="1">
      <alignment horizontal="center" vertical="center"/>
    </xf>
    <xf numFmtId="0" fontId="2" fillId="6" borderId="5" xfId="0" applyFont="1" applyFill="1" applyBorder="1" applyAlignment="1">
      <alignment horizontal="center" vertical="center"/>
    </xf>
    <xf numFmtId="0" fontId="2" fillId="0" borderId="15" xfId="0" quotePrefix="1" applyFont="1" applyFill="1" applyBorder="1" applyAlignment="1">
      <alignment horizontal="center" vertical="center"/>
    </xf>
    <xf numFmtId="0" fontId="2" fillId="0" borderId="8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14" xfId="0" applyFont="1" applyFill="1" applyBorder="1" applyAlignment="1">
      <alignment horizontal="center" vertical="center"/>
    </xf>
    <xf numFmtId="0" fontId="2" fillId="0" borderId="16" xfId="0" quotePrefix="1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0" fontId="2" fillId="0" borderId="7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2" fillId="6" borderId="3" xfId="0" applyFont="1" applyFill="1" applyBorder="1" applyAlignment="1">
      <alignment horizontal="left" vertical="center"/>
    </xf>
    <xf numFmtId="0" fontId="2" fillId="6" borderId="6" xfId="0" applyFont="1" applyFill="1" applyBorder="1" applyAlignment="1">
      <alignment horizontal="left" vertical="center"/>
    </xf>
    <xf numFmtId="0" fontId="2" fillId="0" borderId="3" xfId="0" applyFont="1" applyFill="1" applyBorder="1" applyAlignment="1">
      <alignment horizontal="left" vertical="center"/>
    </xf>
    <xf numFmtId="0" fontId="2" fillId="3" borderId="13" xfId="0" applyFont="1" applyFill="1" applyBorder="1" applyAlignment="1">
      <alignment horizontal="center" vertical="center" wrapText="1"/>
    </xf>
    <xf numFmtId="0" fontId="2" fillId="3" borderId="11" xfId="0" applyFont="1" applyFill="1" applyBorder="1" applyAlignment="1">
      <alignment horizontal="center" vertical="center" wrapText="1"/>
    </xf>
    <xf numFmtId="0" fontId="2" fillId="3" borderId="18" xfId="0" applyFont="1" applyFill="1" applyBorder="1" applyAlignment="1">
      <alignment horizontal="center" vertical="center" wrapText="1"/>
    </xf>
    <xf numFmtId="0" fontId="2" fillId="0" borderId="0" xfId="0" applyFont="1" applyFill="1" applyAlignment="1">
      <alignment horizontal="center" vertical="center"/>
    </xf>
    <xf numFmtId="0" fontId="2" fillId="0" borderId="20" xfId="0" applyFont="1" applyFill="1" applyBorder="1" applyAlignment="1">
      <alignment horizontal="center" vertical="center"/>
    </xf>
    <xf numFmtId="0" fontId="2" fillId="0" borderId="21" xfId="0" applyFont="1" applyFill="1" applyBorder="1" applyAlignment="1">
      <alignment horizontal="center" vertical="center"/>
    </xf>
    <xf numFmtId="0" fontId="2" fillId="6" borderId="20" xfId="0" applyFont="1" applyFill="1" applyBorder="1" applyAlignment="1">
      <alignment horizontal="center" vertical="center"/>
    </xf>
    <xf numFmtId="0" fontId="2" fillId="6" borderId="21" xfId="0" applyFont="1" applyFill="1" applyBorder="1" applyAlignment="1">
      <alignment horizontal="center" vertical="center"/>
    </xf>
    <xf numFmtId="0" fontId="2" fillId="0" borderId="0" xfId="0" applyFont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2" fillId="4" borderId="2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0" borderId="26" xfId="0" applyFont="1" applyBorder="1">
      <alignment vertical="center"/>
    </xf>
    <xf numFmtId="0" fontId="2" fillId="0" borderId="22" xfId="0" applyFont="1" applyBorder="1">
      <alignment vertical="center"/>
    </xf>
    <xf numFmtId="0" fontId="2" fillId="0" borderId="23" xfId="0" applyFont="1" applyBorder="1">
      <alignment vertical="center"/>
    </xf>
    <xf numFmtId="0" fontId="2" fillId="0" borderId="0" xfId="0" applyFont="1" applyBorder="1">
      <alignment vertical="center"/>
    </xf>
    <xf numFmtId="0" fontId="2" fillId="0" borderId="24" xfId="0" applyFont="1" applyBorder="1">
      <alignment vertical="center"/>
    </xf>
    <xf numFmtId="0" fontId="2" fillId="0" borderId="29" xfId="0" applyFont="1" applyBorder="1">
      <alignment vertical="center"/>
    </xf>
    <xf numFmtId="0" fontId="2" fillId="0" borderId="25" xfId="0" applyFont="1" applyBorder="1">
      <alignment vertical="center"/>
    </xf>
    <xf numFmtId="0" fontId="2" fillId="0" borderId="0" xfId="0" applyFont="1" applyAlignment="1">
      <alignment horizontal="right" vertical="center"/>
    </xf>
    <xf numFmtId="0" fontId="2" fillId="7" borderId="22" xfId="0" applyFont="1" applyFill="1" applyBorder="1">
      <alignment vertical="center"/>
    </xf>
    <xf numFmtId="0" fontId="2" fillId="7" borderId="24" xfId="0" applyFont="1" applyFill="1" applyBorder="1">
      <alignment vertical="center"/>
    </xf>
    <xf numFmtId="0" fontId="2" fillId="7" borderId="26" xfId="0" applyFont="1" applyFill="1" applyBorder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2" fillId="0" borderId="38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3" fillId="0" borderId="0" xfId="0" applyFont="1">
      <alignment vertical="center"/>
    </xf>
    <xf numFmtId="0" fontId="2" fillId="0" borderId="41" xfId="0" applyFont="1" applyBorder="1" applyAlignment="1">
      <alignment horizontal="center" vertical="center"/>
    </xf>
    <xf numFmtId="0" fontId="4" fillId="7" borderId="11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horizontal="center" vertical="center"/>
    </xf>
    <xf numFmtId="0" fontId="6" fillId="0" borderId="0" xfId="0" applyFont="1" applyAlignment="1">
      <alignment horizontal="left" vertical="center"/>
    </xf>
    <xf numFmtId="0" fontId="11" fillId="0" borderId="0" xfId="0" applyFont="1">
      <alignment vertical="center"/>
    </xf>
    <xf numFmtId="0" fontId="2" fillId="4" borderId="48" xfId="0" applyFont="1" applyFill="1" applyBorder="1" applyAlignment="1">
      <alignment horizontal="center" vertical="center"/>
    </xf>
    <xf numFmtId="0" fontId="2" fillId="4" borderId="49" xfId="0" applyFont="1" applyFill="1" applyBorder="1" applyAlignment="1">
      <alignment horizontal="center" vertical="center"/>
    </xf>
    <xf numFmtId="0" fontId="2" fillId="3" borderId="48" xfId="0" applyFont="1" applyFill="1" applyBorder="1" applyAlignment="1">
      <alignment horizontal="center" vertical="center"/>
    </xf>
    <xf numFmtId="0" fontId="2" fillId="3" borderId="49" xfId="0" applyFont="1" applyFill="1" applyBorder="1" applyAlignment="1">
      <alignment horizontal="center" vertical="center"/>
    </xf>
    <xf numFmtId="0" fontId="2" fillId="8" borderId="48" xfId="0" applyFont="1" applyFill="1" applyBorder="1" applyAlignment="1">
      <alignment horizontal="center" vertical="center"/>
    </xf>
    <xf numFmtId="0" fontId="2" fillId="8" borderId="49" xfId="0" applyFont="1" applyFill="1" applyBorder="1" applyAlignment="1">
      <alignment horizontal="center" vertical="center"/>
    </xf>
    <xf numFmtId="0" fontId="2" fillId="0" borderId="0" xfId="0" applyFont="1" applyAlignment="1">
      <alignment horizontal="right"/>
    </xf>
    <xf numFmtId="0" fontId="2" fillId="0" borderId="0" xfId="0" applyFont="1" applyAlignment="1">
      <alignment horizontal="right" vertical="top"/>
    </xf>
    <xf numFmtId="0" fontId="2" fillId="10" borderId="48" xfId="0" applyFont="1" applyFill="1" applyBorder="1" applyAlignment="1">
      <alignment horizontal="center" vertical="center"/>
    </xf>
    <xf numFmtId="0" fontId="2" fillId="10" borderId="49" xfId="0" applyFont="1" applyFill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 wrapText="1"/>
    </xf>
    <xf numFmtId="0" fontId="2" fillId="3" borderId="11" xfId="0" applyFont="1" applyFill="1" applyBorder="1" applyAlignment="1">
      <alignment horizontal="center" vertical="center"/>
    </xf>
    <xf numFmtId="0" fontId="2" fillId="0" borderId="43" xfId="0" applyFont="1" applyBorder="1" applyAlignment="1">
      <alignment horizontal="center" vertical="center"/>
    </xf>
    <xf numFmtId="0" fontId="2" fillId="0" borderId="43" xfId="0" applyFont="1" applyFill="1" applyBorder="1" applyAlignment="1">
      <alignment horizontal="center" vertical="center"/>
    </xf>
    <xf numFmtId="0" fontId="2" fillId="0" borderId="15" xfId="0" applyFont="1" applyFill="1" applyBorder="1" applyAlignment="1">
      <alignment horizontal="center" vertical="center"/>
    </xf>
    <xf numFmtId="0" fontId="2" fillId="0" borderId="20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0" fontId="2" fillId="0" borderId="15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5" fillId="0" borderId="0" xfId="0" applyFont="1" applyFill="1" applyAlignment="1">
      <alignment horizontal="left" vertical="center" wrapText="1"/>
    </xf>
    <xf numFmtId="0" fontId="2" fillId="0" borderId="53" xfId="0" applyFont="1" applyBorder="1" applyAlignment="1">
      <alignment horizontal="center" vertical="center"/>
    </xf>
    <xf numFmtId="0" fontId="2" fillId="0" borderId="54" xfId="0" applyFont="1" applyBorder="1" applyAlignment="1">
      <alignment horizontal="center" vertical="center"/>
    </xf>
    <xf numFmtId="0" fontId="12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2" fillId="5" borderId="2" xfId="0" applyFont="1" applyFill="1" applyBorder="1" applyAlignment="1">
      <alignment horizontal="center" vertical="center"/>
    </xf>
    <xf numFmtId="0" fontId="6" fillId="0" borderId="0" xfId="0" applyFont="1" applyFill="1" applyAlignment="1">
      <alignment horizontal="left" vertical="center"/>
    </xf>
    <xf numFmtId="0" fontId="8" fillId="0" borderId="2" xfId="0" applyFont="1" applyFill="1" applyBorder="1" applyAlignment="1">
      <alignment horizontal="center" vertical="center"/>
    </xf>
    <xf numFmtId="0" fontId="10" fillId="0" borderId="0" xfId="0" applyFont="1">
      <alignment vertical="center"/>
    </xf>
    <xf numFmtId="0" fontId="2" fillId="0" borderId="9" xfId="0" applyFont="1" applyFill="1" applyBorder="1" applyAlignment="1">
      <alignment horizontal="left" vertical="center"/>
    </xf>
    <xf numFmtId="0" fontId="2" fillId="0" borderId="3" xfId="0" applyFont="1" applyFill="1" applyBorder="1" applyAlignment="1">
      <alignment horizontal="left" vertical="center" wrapText="1"/>
    </xf>
    <xf numFmtId="0" fontId="2" fillId="0" borderId="33" xfId="0" applyFont="1" applyFill="1" applyBorder="1" applyAlignment="1">
      <alignment horizontal="center" vertical="center"/>
    </xf>
    <xf numFmtId="0" fontId="8" fillId="5" borderId="15" xfId="0" quotePrefix="1" applyFont="1" applyFill="1" applyBorder="1" applyAlignment="1">
      <alignment horizontal="center" vertical="center"/>
    </xf>
    <xf numFmtId="0" fontId="9" fillId="5" borderId="8" xfId="0" quotePrefix="1" applyFont="1" applyFill="1" applyBorder="1" applyAlignment="1">
      <alignment horizontal="center" vertical="center"/>
    </xf>
    <xf numFmtId="0" fontId="9" fillId="5" borderId="20" xfId="0" applyFont="1" applyFill="1" applyBorder="1" applyAlignment="1">
      <alignment horizontal="center" vertical="center"/>
    </xf>
    <xf numFmtId="0" fontId="12" fillId="0" borderId="0" xfId="0" applyFont="1" applyAlignment="1">
      <alignment horizontal="left" vertical="center"/>
    </xf>
    <xf numFmtId="0" fontId="2" fillId="0" borderId="0" xfId="0" quotePrefix="1" applyFont="1">
      <alignment vertical="center"/>
    </xf>
    <xf numFmtId="0" fontId="2" fillId="0" borderId="50" xfId="0" applyFont="1" applyFill="1" applyBorder="1" applyAlignment="1">
      <alignment horizontal="center" vertical="center" wrapText="1"/>
    </xf>
    <xf numFmtId="0" fontId="2" fillId="0" borderId="16" xfId="0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/>
    </xf>
    <xf numFmtId="0" fontId="2" fillId="7" borderId="10" xfId="0" applyFont="1" applyFill="1" applyBorder="1" applyAlignment="1">
      <alignment horizontal="center" vertical="center"/>
    </xf>
    <xf numFmtId="0" fontId="2" fillId="7" borderId="12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4" fillId="7" borderId="0" xfId="0" applyFont="1" applyFill="1" applyAlignment="1">
      <alignment horizontal="center" vertical="center"/>
    </xf>
    <xf numFmtId="0" fontId="4" fillId="7" borderId="0" xfId="0" applyFont="1" applyFill="1" applyAlignment="1">
      <alignment horizontal="center" vertical="center" wrapText="1"/>
    </xf>
    <xf numFmtId="0" fontId="2" fillId="11" borderId="7" xfId="0" applyFont="1" applyFill="1" applyBorder="1" applyAlignment="1">
      <alignment horizontal="center" vertical="center"/>
    </xf>
    <xf numFmtId="0" fontId="2" fillId="11" borderId="9" xfId="0" applyFont="1" applyFill="1" applyBorder="1" applyAlignment="1">
      <alignment horizontal="center" vertical="center"/>
    </xf>
    <xf numFmtId="0" fontId="2" fillId="11" borderId="2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49" fontId="6" fillId="0" borderId="0" xfId="0" applyNumberFormat="1" applyFont="1" applyAlignment="1">
      <alignment horizontal="left" vertical="center" wrapText="1"/>
    </xf>
    <xf numFmtId="0" fontId="2" fillId="0" borderId="4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2" fillId="3" borderId="13" xfId="0" applyFont="1" applyFill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9" borderId="10" xfId="0" applyFont="1" applyFill="1" applyBorder="1">
      <alignment vertical="center"/>
    </xf>
    <xf numFmtId="0" fontId="2" fillId="9" borderId="33" xfId="0" applyFont="1" applyFill="1" applyBorder="1" applyAlignment="1">
      <alignment horizontal="center" vertical="center"/>
    </xf>
    <xf numFmtId="0" fontId="2" fillId="9" borderId="2" xfId="0" applyFont="1" applyFill="1" applyBorder="1" applyAlignment="1">
      <alignment horizontal="center" vertical="center"/>
    </xf>
    <xf numFmtId="0" fontId="2" fillId="9" borderId="4" xfId="0" applyFont="1" applyFill="1" applyBorder="1" applyAlignment="1">
      <alignment horizontal="center" vertical="center"/>
    </xf>
    <xf numFmtId="0" fontId="2" fillId="9" borderId="38" xfId="0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2" fillId="0" borderId="8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55" xfId="0" applyFont="1" applyBorder="1">
      <alignment vertical="center"/>
    </xf>
    <xf numFmtId="0" fontId="2" fillId="0" borderId="9" xfId="0" applyFont="1" applyBorder="1">
      <alignment vertical="center"/>
    </xf>
    <xf numFmtId="0" fontId="2" fillId="0" borderId="53" xfId="0" applyFont="1" applyBorder="1">
      <alignment vertical="center"/>
    </xf>
    <xf numFmtId="0" fontId="2" fillId="0" borderId="39" xfId="0" applyFont="1" applyBorder="1">
      <alignment vertical="center"/>
    </xf>
    <xf numFmtId="0" fontId="2" fillId="0" borderId="27" xfId="0" applyFont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4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0" fontId="2" fillId="0" borderId="25" xfId="0" applyFont="1" applyBorder="1" applyAlignment="1">
      <alignment horizontal="center"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0" fontId="2" fillId="0" borderId="0" xfId="0" applyFont="1" applyAlignment="1">
      <alignment vertical="center" wrapText="1"/>
    </xf>
    <xf numFmtId="0" fontId="15" fillId="0" borderId="0" xfId="0" applyFont="1" applyAlignment="1">
      <alignment horizontal="left" vertical="center" readingOrder="1"/>
    </xf>
    <xf numFmtId="0" fontId="2" fillId="0" borderId="5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34" xfId="0" applyFont="1" applyBorder="1">
      <alignment vertical="center"/>
    </xf>
    <xf numFmtId="0" fontId="2" fillId="0" borderId="35" xfId="0" applyFont="1" applyBorder="1">
      <alignment vertical="center"/>
    </xf>
    <xf numFmtId="0" fontId="2" fillId="0" borderId="53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0" xfId="0" quotePrefix="1" applyFont="1" applyAlignment="1">
      <alignment horizontal="center" vertical="center"/>
    </xf>
    <xf numFmtId="0" fontId="5" fillId="0" borderId="6" xfId="0" quotePrefix="1" applyFont="1" applyBorder="1">
      <alignment vertical="center"/>
    </xf>
    <xf numFmtId="0" fontId="2" fillId="0" borderId="55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1" borderId="15" xfId="0" applyFont="1" applyFill="1" applyBorder="1" applyAlignment="1">
      <alignment horizontal="center" vertical="center"/>
    </xf>
    <xf numFmtId="0" fontId="2" fillId="11" borderId="16" xfId="0" applyFont="1" applyFill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2" fillId="11" borderId="6" xfId="0" applyFont="1" applyFill="1" applyBorder="1" applyAlignment="1">
      <alignment horizontal="center" vertical="center"/>
    </xf>
    <xf numFmtId="0" fontId="2" fillId="11" borderId="14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" xfId="0" quotePrefix="1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left" vertical="center"/>
    </xf>
    <xf numFmtId="0" fontId="2" fillId="0" borderId="5" xfId="0" quotePrefix="1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left" vertical="center" wrapText="1"/>
    </xf>
    <xf numFmtId="0" fontId="2" fillId="11" borderId="15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left" vertical="center" wrapText="1"/>
    </xf>
    <xf numFmtId="0" fontId="2" fillId="0" borderId="9" xfId="0" applyFont="1" applyFill="1" applyBorder="1" applyAlignment="1">
      <alignment horizontal="left" vertical="center"/>
    </xf>
    <xf numFmtId="0" fontId="2" fillId="0" borderId="8" xfId="0" applyFont="1" applyBorder="1" applyAlignment="1">
      <alignment vertical="center" wrapText="1"/>
    </xf>
    <xf numFmtId="0" fontId="4" fillId="7" borderId="13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2" fillId="0" borderId="1" xfId="0" applyFont="1" applyBorder="1" applyAlignment="1">
      <alignment vertical="center"/>
    </xf>
    <xf numFmtId="0" fontId="2" fillId="0" borderId="62" xfId="0" applyFont="1" applyBorder="1" applyAlignment="1">
      <alignment horizontal="center" vertical="center"/>
    </xf>
    <xf numFmtId="0" fontId="4" fillId="7" borderId="51" xfId="0" applyFont="1" applyFill="1" applyBorder="1" applyAlignment="1">
      <alignment horizontal="center" vertical="center"/>
    </xf>
    <xf numFmtId="0" fontId="2" fillId="0" borderId="62" xfId="0" applyFont="1" applyFill="1" applyBorder="1" applyAlignment="1">
      <alignment horizontal="center" vertical="center"/>
    </xf>
    <xf numFmtId="0" fontId="4" fillId="0" borderId="34" xfId="0" applyFont="1" applyBorder="1" applyAlignment="1">
      <alignment horizontal="center" vertical="center" wrapText="1"/>
    </xf>
    <xf numFmtId="0" fontId="4" fillId="0" borderId="36" xfId="0" applyFont="1" applyBorder="1" applyAlignment="1">
      <alignment horizontal="center" vertical="center" wrapText="1"/>
    </xf>
    <xf numFmtId="0" fontId="4" fillId="0" borderId="3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 wrapText="1"/>
    </xf>
    <xf numFmtId="0" fontId="10" fillId="7" borderId="49" xfId="0" applyFont="1" applyFill="1" applyBorder="1" applyAlignment="1">
      <alignment horizontal="center" vertical="center"/>
    </xf>
    <xf numFmtId="0" fontId="10" fillId="0" borderId="6" xfId="0" applyFont="1" applyBorder="1" applyAlignment="1">
      <alignment horizontal="center" vertical="center" wrapText="1"/>
    </xf>
    <xf numFmtId="0" fontId="4" fillId="0" borderId="37" xfId="0" applyFont="1" applyBorder="1" applyAlignment="1">
      <alignment horizontal="center" vertical="center"/>
    </xf>
    <xf numFmtId="0" fontId="10" fillId="0" borderId="16" xfId="0" applyFont="1" applyBorder="1" applyAlignment="1">
      <alignment horizontal="center" vertical="center" wrapText="1"/>
    </xf>
    <xf numFmtId="0" fontId="4" fillId="0" borderId="43" xfId="0" applyFont="1" applyBorder="1" applyAlignment="1">
      <alignment horizontal="center" vertical="center"/>
    </xf>
    <xf numFmtId="9" fontId="10" fillId="7" borderId="25" xfId="0" applyNumberFormat="1" applyFont="1" applyFill="1" applyBorder="1" applyAlignment="1">
      <alignment horizontal="center" vertical="center"/>
    </xf>
    <xf numFmtId="0" fontId="2" fillId="0" borderId="66" xfId="0" applyFont="1" applyFill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2" fillId="0" borderId="61" xfId="0" applyFont="1" applyFill="1" applyBorder="1" applyAlignment="1">
      <alignment horizontal="center" vertical="center"/>
    </xf>
    <xf numFmtId="9" fontId="10" fillId="7" borderId="4" xfId="0" applyNumberFormat="1" applyFont="1" applyFill="1" applyBorder="1" applyAlignment="1">
      <alignment horizontal="center" vertical="center"/>
    </xf>
    <xf numFmtId="0" fontId="2" fillId="0" borderId="38" xfId="0" applyFont="1" applyFill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10" fillId="0" borderId="4" xfId="0" applyFont="1" applyBorder="1" applyAlignment="1">
      <alignment horizontal="center" vertical="center" wrapText="1"/>
    </xf>
    <xf numFmtId="0" fontId="4" fillId="11" borderId="58" xfId="0" applyFont="1" applyFill="1" applyBorder="1" applyAlignment="1">
      <alignment horizontal="center" vertical="center"/>
    </xf>
    <xf numFmtId="0" fontId="2" fillId="11" borderId="8" xfId="0" applyFont="1" applyFill="1" applyBorder="1">
      <alignment vertical="center"/>
    </xf>
    <xf numFmtId="0" fontId="2" fillId="11" borderId="8" xfId="0" applyFont="1" applyFill="1" applyBorder="1" applyAlignment="1">
      <alignment vertical="center"/>
    </xf>
    <xf numFmtId="0" fontId="2" fillId="11" borderId="19" xfId="0" applyFont="1" applyFill="1" applyBorder="1" applyAlignment="1">
      <alignment horizontal="center" vertical="center"/>
    </xf>
    <xf numFmtId="0" fontId="2" fillId="11" borderId="58" xfId="0" applyFont="1" applyFill="1" applyBorder="1" applyAlignment="1">
      <alignment horizontal="center" vertical="center"/>
    </xf>
    <xf numFmtId="0" fontId="2" fillId="11" borderId="65" xfId="0" applyFont="1" applyFill="1" applyBorder="1" applyAlignment="1">
      <alignment horizontal="center" vertical="center"/>
    </xf>
    <xf numFmtId="0" fontId="4" fillId="11" borderId="43" xfId="0" applyFont="1" applyFill="1" applyBorder="1" applyAlignment="1">
      <alignment horizontal="center" vertical="center"/>
    </xf>
    <xf numFmtId="0" fontId="2" fillId="11" borderId="1" xfId="0" applyFont="1" applyFill="1" applyBorder="1">
      <alignment vertical="center"/>
    </xf>
    <xf numFmtId="0" fontId="2" fillId="11" borderId="20" xfId="0" applyFont="1" applyFill="1" applyBorder="1" applyAlignment="1">
      <alignment horizontal="center" vertical="center"/>
    </xf>
    <xf numFmtId="0" fontId="2" fillId="11" borderId="43" xfId="0" applyFont="1" applyFill="1" applyBorder="1" applyAlignment="1">
      <alignment horizontal="center" vertical="center"/>
    </xf>
    <xf numFmtId="0" fontId="4" fillId="11" borderId="50" xfId="0" applyFont="1" applyFill="1" applyBorder="1" applyAlignment="1">
      <alignment horizontal="center" vertical="center"/>
    </xf>
    <xf numFmtId="0" fontId="2" fillId="11" borderId="5" xfId="0" applyFont="1" applyFill="1" applyBorder="1">
      <alignment vertical="center"/>
    </xf>
    <xf numFmtId="0" fontId="2" fillId="11" borderId="5" xfId="0" applyFont="1" applyFill="1" applyBorder="1" applyAlignment="1">
      <alignment vertical="center"/>
    </xf>
    <xf numFmtId="0" fontId="2" fillId="11" borderId="21" xfId="0" applyFont="1" applyFill="1" applyBorder="1" applyAlignment="1">
      <alignment horizontal="center" vertical="center"/>
    </xf>
    <xf numFmtId="0" fontId="2" fillId="11" borderId="50" xfId="0" applyFont="1" applyFill="1" applyBorder="1" applyAlignment="1">
      <alignment horizontal="center" vertical="center"/>
    </xf>
    <xf numFmtId="0" fontId="2" fillId="11" borderId="4" xfId="0" applyFont="1" applyFill="1" applyBorder="1" applyAlignment="1">
      <alignment horizontal="center" vertical="center"/>
    </xf>
    <xf numFmtId="0" fontId="2" fillId="0" borderId="19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vertical="center"/>
    </xf>
    <xf numFmtId="0" fontId="2" fillId="0" borderId="58" xfId="0" applyFont="1" applyFill="1" applyBorder="1" applyAlignment="1">
      <alignment horizontal="center" vertical="center"/>
    </xf>
    <xf numFmtId="0" fontId="2" fillId="6" borderId="0" xfId="0" applyFont="1" applyFill="1" applyAlignment="1">
      <alignment horizontal="center" vertical="center"/>
    </xf>
    <xf numFmtId="0" fontId="2" fillId="0" borderId="50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left" vertical="center"/>
    </xf>
    <xf numFmtId="0" fontId="2" fillId="0" borderId="1" xfId="0" applyFont="1" applyFill="1" applyBorder="1" applyAlignment="1">
      <alignment horizontal="center" vertical="center" wrapText="1"/>
    </xf>
    <xf numFmtId="0" fontId="2" fillId="7" borderId="5" xfId="0" applyFont="1" applyFill="1" applyBorder="1" applyAlignment="1">
      <alignment horizontal="center" vertical="center" wrapText="1"/>
    </xf>
    <xf numFmtId="0" fontId="2" fillId="7" borderId="21" xfId="0" applyFont="1" applyFill="1" applyBorder="1" applyAlignment="1">
      <alignment horizontal="center" vertical="center" wrapText="1"/>
    </xf>
    <xf numFmtId="0" fontId="2" fillId="11" borderId="20" xfId="0" applyFont="1" applyFill="1" applyBorder="1" applyAlignment="1">
      <alignment horizontal="center" vertical="center" wrapText="1"/>
    </xf>
    <xf numFmtId="0" fontId="2" fillId="12" borderId="0" xfId="0" applyFont="1" applyFill="1" applyAlignment="1">
      <alignment horizontal="center" vertical="center"/>
    </xf>
    <xf numFmtId="0" fontId="2" fillId="12" borderId="14" xfId="0" applyFont="1" applyFill="1" applyBorder="1" applyAlignment="1">
      <alignment horizontal="center" vertical="center"/>
    </xf>
    <xf numFmtId="0" fontId="2" fillId="12" borderId="2" xfId="0" applyFont="1" applyFill="1" applyBorder="1" applyAlignment="1">
      <alignment horizontal="center" vertical="center"/>
    </xf>
    <xf numFmtId="0" fontId="2" fillId="12" borderId="15" xfId="0" applyFont="1" applyFill="1" applyBorder="1" applyAlignment="1">
      <alignment horizontal="center" vertical="center"/>
    </xf>
    <xf numFmtId="0" fontId="2" fillId="12" borderId="1" xfId="0" applyFont="1" applyFill="1" applyBorder="1" applyAlignment="1">
      <alignment horizontal="center" vertical="center"/>
    </xf>
    <xf numFmtId="0" fontId="2" fillId="13" borderId="0" xfId="0" applyFont="1" applyFill="1" applyAlignment="1">
      <alignment horizontal="center" vertical="center"/>
    </xf>
    <xf numFmtId="0" fontId="2" fillId="13" borderId="2" xfId="0" applyFont="1" applyFill="1" applyBorder="1" applyAlignment="1">
      <alignment horizontal="center" vertical="center"/>
    </xf>
    <xf numFmtId="0" fontId="2" fillId="13" borderId="15" xfId="0" quotePrefix="1" applyFont="1" applyFill="1" applyBorder="1" applyAlignment="1">
      <alignment horizontal="center" vertical="center"/>
    </xf>
    <xf numFmtId="0" fontId="2" fillId="13" borderId="1" xfId="0" applyFont="1" applyFill="1" applyBorder="1" applyAlignment="1">
      <alignment horizontal="center" vertical="center"/>
    </xf>
    <xf numFmtId="0" fontId="2" fillId="13" borderId="20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10" borderId="0" xfId="0" applyFont="1" applyFill="1" applyAlignment="1">
      <alignment horizontal="center" vertical="center"/>
    </xf>
    <xf numFmtId="0" fontId="2" fillId="10" borderId="2" xfId="0" applyFont="1" applyFill="1" applyBorder="1" applyAlignment="1">
      <alignment horizontal="center" vertical="center"/>
    </xf>
    <xf numFmtId="0" fontId="2" fillId="10" borderId="15" xfId="0" quotePrefix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2" fillId="10" borderId="20" xfId="0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 wrapText="1"/>
    </xf>
    <xf numFmtId="0" fontId="2" fillId="10" borderId="3" xfId="0" applyFont="1" applyFill="1" applyBorder="1" applyAlignment="1">
      <alignment horizontal="left" vertical="center"/>
    </xf>
    <xf numFmtId="0" fontId="2" fillId="14" borderId="0" xfId="0" applyFont="1" applyFill="1" applyAlignment="1">
      <alignment horizontal="center" vertical="center"/>
    </xf>
    <xf numFmtId="0" fontId="2" fillId="14" borderId="2" xfId="0" applyFont="1" applyFill="1" applyBorder="1" applyAlignment="1">
      <alignment horizontal="center" vertical="center"/>
    </xf>
    <xf numFmtId="0" fontId="2" fillId="14" borderId="15" xfId="0" quotePrefix="1" applyFont="1" applyFill="1" applyBorder="1" applyAlignment="1">
      <alignment horizontal="center" vertical="center"/>
    </xf>
    <xf numFmtId="0" fontId="2" fillId="14" borderId="1" xfId="0" applyFont="1" applyFill="1" applyBorder="1" applyAlignment="1">
      <alignment horizontal="center" vertical="center"/>
    </xf>
    <xf numFmtId="0" fontId="2" fillId="14" borderId="20" xfId="0" quotePrefix="1" applyFont="1" applyFill="1" applyBorder="1" applyAlignment="1">
      <alignment horizontal="center" vertical="center"/>
    </xf>
    <xf numFmtId="0" fontId="2" fillId="14" borderId="20" xfId="0" applyFont="1" applyFill="1" applyBorder="1" applyAlignment="1">
      <alignment horizontal="center" vertical="center"/>
    </xf>
    <xf numFmtId="0" fontId="2" fillId="14" borderId="4" xfId="0" applyFont="1" applyFill="1" applyBorder="1" applyAlignment="1">
      <alignment horizontal="center" vertical="center"/>
    </xf>
    <xf numFmtId="0" fontId="2" fillId="14" borderId="16" xfId="0" quotePrefix="1" applyFont="1" applyFill="1" applyBorder="1" applyAlignment="1">
      <alignment horizontal="center" vertical="center"/>
    </xf>
    <xf numFmtId="0" fontId="2" fillId="14" borderId="5" xfId="0" applyFont="1" applyFill="1" applyBorder="1" applyAlignment="1">
      <alignment horizontal="center" vertical="center"/>
    </xf>
    <xf numFmtId="0" fontId="2" fillId="14" borderId="21" xfId="0" applyFont="1" applyFill="1" applyBorder="1" applyAlignment="1">
      <alignment horizontal="center" vertical="center"/>
    </xf>
    <xf numFmtId="0" fontId="2" fillId="0" borderId="0" xfId="0" applyFont="1" applyAlignment="1">
      <alignment vertical="center"/>
    </xf>
    <xf numFmtId="0" fontId="2" fillId="0" borderId="5" xfId="0" applyFont="1" applyBorder="1" applyAlignment="1">
      <alignment vertical="center" wrapText="1"/>
    </xf>
    <xf numFmtId="0" fontId="4" fillId="7" borderId="18" xfId="0" applyFon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55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6" fillId="0" borderId="53" xfId="0" applyFont="1" applyBorder="1">
      <alignment vertical="center"/>
    </xf>
    <xf numFmtId="0" fontId="2" fillId="7" borderId="29" xfId="0" applyFont="1" applyFill="1" applyBorder="1">
      <alignment vertical="center"/>
    </xf>
    <xf numFmtId="0" fontId="2" fillId="0" borderId="48" xfId="0" applyFont="1" applyBorder="1">
      <alignment vertical="center"/>
    </xf>
    <xf numFmtId="0" fontId="3" fillId="0" borderId="0" xfId="0" applyFont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7" borderId="27" xfId="0" applyFont="1" applyFill="1" applyBorder="1">
      <alignment vertical="center"/>
    </xf>
    <xf numFmtId="0" fontId="2" fillId="7" borderId="28" xfId="0" applyFont="1" applyFill="1" applyBorder="1">
      <alignment vertical="center"/>
    </xf>
    <xf numFmtId="0" fontId="2" fillId="0" borderId="49" xfId="0" applyFont="1" applyBorder="1">
      <alignment vertical="center"/>
    </xf>
    <xf numFmtId="0" fontId="2" fillId="0" borderId="48" xfId="0" applyFont="1" applyBorder="1" applyAlignment="1">
      <alignment horizontal="center" vertical="center"/>
    </xf>
    <xf numFmtId="0" fontId="19" fillId="0" borderId="0" xfId="0" applyFont="1">
      <alignment vertical="center"/>
    </xf>
    <xf numFmtId="0" fontId="2" fillId="8" borderId="24" xfId="0" applyFont="1" applyFill="1" applyBorder="1">
      <alignment vertical="center"/>
    </xf>
    <xf numFmtId="0" fontId="2" fillId="8" borderId="29" xfId="0" applyFont="1" applyFill="1" applyBorder="1">
      <alignment vertical="center"/>
    </xf>
    <xf numFmtId="0" fontId="4" fillId="0" borderId="0" xfId="0" applyFont="1" applyAlignment="1">
      <alignment horizontal="right" vertical="center"/>
    </xf>
    <xf numFmtId="0" fontId="2" fillId="0" borderId="27" xfId="0" applyFont="1" applyFill="1" applyBorder="1">
      <alignment vertical="center"/>
    </xf>
    <xf numFmtId="0" fontId="2" fillId="0" borderId="28" xfId="0" applyFont="1" applyFill="1" applyBorder="1">
      <alignment vertical="center"/>
    </xf>
    <xf numFmtId="0" fontId="2" fillId="11" borderId="24" xfId="0" applyFont="1" applyFill="1" applyBorder="1">
      <alignment vertical="center"/>
    </xf>
    <xf numFmtId="0" fontId="2" fillId="11" borderId="29" xfId="0" applyFont="1" applyFill="1" applyBorder="1">
      <alignment vertical="center"/>
    </xf>
    <xf numFmtId="0" fontId="2" fillId="0" borderId="33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vertical="center" wrapText="1"/>
    </xf>
    <xf numFmtId="0" fontId="2" fillId="0" borderId="20" xfId="0" applyFont="1" applyBorder="1">
      <alignment vertical="center"/>
    </xf>
    <xf numFmtId="0" fontId="2" fillId="11" borderId="20" xfId="0" applyFont="1" applyFill="1" applyBorder="1">
      <alignment vertical="center"/>
    </xf>
    <xf numFmtId="0" fontId="2" fillId="0" borderId="36" xfId="0" applyFont="1" applyBorder="1">
      <alignment vertical="center"/>
    </xf>
    <xf numFmtId="0" fontId="2" fillId="0" borderId="3" xfId="0" applyFont="1" applyBorder="1" applyAlignment="1">
      <alignment vertical="center" wrapText="1"/>
    </xf>
    <xf numFmtId="0" fontId="2" fillId="17" borderId="33" xfId="0" applyFont="1" applyFill="1" applyBorder="1" applyAlignment="1">
      <alignment horizontal="center" vertical="center"/>
    </xf>
    <xf numFmtId="0" fontId="2" fillId="17" borderId="34" xfId="0" applyFont="1" applyFill="1" applyBorder="1" applyAlignment="1">
      <alignment horizontal="center" vertical="center"/>
    </xf>
    <xf numFmtId="0" fontId="2" fillId="17" borderId="2" xfId="0" applyFont="1" applyFill="1" applyBorder="1" applyAlignment="1">
      <alignment horizontal="center" vertical="center"/>
    </xf>
    <xf numFmtId="0" fontId="2" fillId="17" borderId="1" xfId="0" applyFont="1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8" xfId="0" applyBorder="1">
      <alignment vertical="center"/>
    </xf>
    <xf numFmtId="0" fontId="20" fillId="7" borderId="12" xfId="0" applyFont="1" applyFill="1" applyBorder="1" applyAlignment="1">
      <alignment horizontal="center" vertical="center"/>
    </xf>
    <xf numFmtId="0" fontId="0" fillId="0" borderId="34" xfId="0" applyBorder="1">
      <alignment vertical="center"/>
    </xf>
    <xf numFmtId="0" fontId="0" fillId="0" borderId="35" xfId="0" applyBorder="1">
      <alignment vertical="center"/>
    </xf>
    <xf numFmtId="0" fontId="0" fillId="0" borderId="3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34" xfId="0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5" xfId="0" applyBorder="1" applyAlignment="1">
      <alignment horizontal="left" vertical="center"/>
    </xf>
    <xf numFmtId="0" fontId="2" fillId="0" borderId="8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29" xfId="0" applyFont="1" applyBorder="1" applyAlignment="1">
      <alignment horizontal="center" vertical="center"/>
    </xf>
    <xf numFmtId="0" fontId="0" fillId="0" borderId="9" xfId="0" applyBorder="1">
      <alignment vertical="center"/>
    </xf>
    <xf numFmtId="0" fontId="2" fillId="9" borderId="7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left" vertical="center"/>
    </xf>
    <xf numFmtId="0" fontId="2" fillId="4" borderId="0" xfId="0" applyFont="1" applyFill="1" applyAlignment="1">
      <alignment horizontal="left" vertical="center"/>
    </xf>
    <xf numFmtId="0" fontId="2" fillId="0" borderId="34" xfId="0" applyFont="1" applyBorder="1" applyAlignment="1">
      <alignment vertical="center" wrapText="1"/>
    </xf>
    <xf numFmtId="0" fontId="2" fillId="5" borderId="55" xfId="0" applyFont="1" applyFill="1" applyBorder="1">
      <alignment vertical="center"/>
    </xf>
    <xf numFmtId="0" fontId="2" fillId="5" borderId="53" xfId="0" applyFont="1" applyFill="1" applyBorder="1">
      <alignment vertical="center"/>
    </xf>
    <xf numFmtId="0" fontId="2" fillId="5" borderId="8" xfId="0" applyFont="1" applyFill="1" applyBorder="1">
      <alignment vertical="center"/>
    </xf>
    <xf numFmtId="0" fontId="2" fillId="5" borderId="39" xfId="0" applyFont="1" applyFill="1" applyBorder="1">
      <alignment vertical="center"/>
    </xf>
    <xf numFmtId="0" fontId="2" fillId="0" borderId="0" xfId="0" applyFont="1" applyFill="1">
      <alignment vertical="center"/>
    </xf>
    <xf numFmtId="0" fontId="2" fillId="0" borderId="15" xfId="0" applyFont="1" applyBorder="1" applyAlignment="1">
      <alignment horizontal="center" vertical="center"/>
    </xf>
    <xf numFmtId="0" fontId="24" fillId="0" borderId="0" xfId="0" applyFont="1">
      <alignment vertical="center"/>
    </xf>
    <xf numFmtId="0" fontId="2" fillId="0" borderId="40" xfId="0" applyFont="1" applyFill="1" applyBorder="1" applyAlignment="1">
      <alignment vertical="center" wrapText="1"/>
    </xf>
    <xf numFmtId="0" fontId="2" fillId="0" borderId="20" xfId="0" applyFont="1" applyBorder="1" applyAlignment="1">
      <alignment vertical="center" wrapText="1"/>
    </xf>
    <xf numFmtId="0" fontId="2" fillId="5" borderId="48" xfId="0" applyFont="1" applyFill="1" applyBorder="1" applyAlignment="1">
      <alignment horizontal="center" vertical="center"/>
    </xf>
    <xf numFmtId="0" fontId="2" fillId="5" borderId="49" xfId="0" applyFont="1" applyFill="1" applyBorder="1" applyAlignment="1">
      <alignment horizontal="center" vertical="center"/>
    </xf>
    <xf numFmtId="0" fontId="2" fillId="11" borderId="37" xfId="0" applyFont="1" applyFill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10" fillId="0" borderId="0" xfId="0" applyFont="1" applyBorder="1">
      <alignment vertical="center"/>
    </xf>
    <xf numFmtId="0" fontId="2" fillId="11" borderId="51" xfId="0" applyFont="1" applyFill="1" applyBorder="1" applyAlignment="1">
      <alignment horizontal="center" vertical="center" wrapText="1"/>
    </xf>
    <xf numFmtId="0" fontId="2" fillId="11" borderId="34" xfId="0" applyFont="1" applyFill="1" applyBorder="1" applyAlignment="1">
      <alignment horizontal="center" vertical="center" wrapText="1"/>
    </xf>
    <xf numFmtId="0" fontId="2" fillId="11" borderId="35" xfId="0" applyFont="1" applyFill="1" applyBorder="1" applyAlignment="1">
      <alignment horizontal="center" vertical="center" wrapText="1"/>
    </xf>
    <xf numFmtId="0" fontId="2" fillId="0" borderId="3" xfId="0" applyFont="1" applyFill="1" applyBorder="1" applyAlignment="1">
      <alignment horizontal="left" vertical="center"/>
    </xf>
    <xf numFmtId="0" fontId="2" fillId="7" borderId="15" xfId="0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left" vertical="center"/>
    </xf>
    <xf numFmtId="0" fontId="2" fillId="0" borderId="1" xfId="0" applyFont="1" applyFill="1" applyBorder="1" applyAlignment="1">
      <alignment vertical="center"/>
    </xf>
    <xf numFmtId="0" fontId="2" fillId="0" borderId="1" xfId="0" applyFont="1" applyFill="1" applyBorder="1" applyAlignment="1">
      <alignment vertical="center" wrapText="1"/>
    </xf>
    <xf numFmtId="0" fontId="2" fillId="23" borderId="0" xfId="0" applyFont="1" applyFill="1" applyAlignment="1">
      <alignment horizontal="center" vertical="center"/>
    </xf>
    <xf numFmtId="0" fontId="2" fillId="23" borderId="2" xfId="0" applyFont="1" applyFill="1" applyBorder="1" applyAlignment="1">
      <alignment horizontal="center" vertical="center"/>
    </xf>
    <xf numFmtId="0" fontId="2" fillId="23" borderId="1" xfId="0" applyFont="1" applyFill="1" applyBorder="1" applyAlignment="1">
      <alignment horizontal="center" vertical="center"/>
    </xf>
    <xf numFmtId="0" fontId="2" fillId="23" borderId="1" xfId="0" applyFont="1" applyFill="1" applyBorder="1" applyAlignment="1">
      <alignment vertical="center"/>
    </xf>
    <xf numFmtId="0" fontId="2" fillId="23" borderId="7" xfId="0" applyFont="1" applyFill="1" applyBorder="1" applyAlignment="1">
      <alignment horizontal="center" vertical="center"/>
    </xf>
    <xf numFmtId="0" fontId="2" fillId="23" borderId="3" xfId="0" applyFont="1" applyFill="1" applyBorder="1" applyAlignment="1">
      <alignment horizontal="left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vertical="center"/>
    </xf>
    <xf numFmtId="0" fontId="2" fillId="4" borderId="1" xfId="0" applyFont="1" applyFill="1" applyBorder="1" applyAlignment="1">
      <alignment vertical="center"/>
    </xf>
    <xf numFmtId="0" fontId="2" fillId="4" borderId="7" xfId="0" applyFont="1" applyFill="1" applyBorder="1" applyAlignment="1">
      <alignment horizontal="center" vertical="center"/>
    </xf>
    <xf numFmtId="0" fontId="2" fillId="6" borderId="7" xfId="0" applyFont="1" applyFill="1" applyBorder="1" applyAlignment="1">
      <alignment horizontal="center" vertical="center"/>
    </xf>
    <xf numFmtId="0" fontId="2" fillId="6" borderId="14" xfId="0" applyFont="1" applyFill="1" applyBorder="1" applyAlignment="1">
      <alignment horizontal="center" vertical="center"/>
    </xf>
    <xf numFmtId="0" fontId="2" fillId="6" borderId="8" xfId="0" applyFont="1" applyFill="1" applyBorder="1" applyAlignment="1">
      <alignment horizontal="center" vertical="center"/>
    </xf>
    <xf numFmtId="0" fontId="2" fillId="6" borderId="19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left" vertical="center"/>
    </xf>
    <xf numFmtId="0" fontId="2" fillId="0" borderId="20" xfId="0" applyFont="1" applyFill="1" applyBorder="1" applyAlignment="1">
      <alignment horizontal="center" vertical="center" wrapText="1"/>
    </xf>
    <xf numFmtId="0" fontId="2" fillId="7" borderId="43" xfId="0" applyFont="1" applyFill="1" applyBorder="1" applyAlignment="1">
      <alignment horizontal="center" vertical="center"/>
    </xf>
    <xf numFmtId="0" fontId="2" fillId="7" borderId="20" xfId="0" applyFont="1" applyFill="1" applyBorder="1" applyAlignment="1">
      <alignment horizontal="center" vertical="center"/>
    </xf>
    <xf numFmtId="0" fontId="2" fillId="7" borderId="20" xfId="0" applyFont="1" applyFill="1" applyBorder="1" applyAlignment="1">
      <alignment horizontal="center" vertical="center" wrapText="1"/>
    </xf>
    <xf numFmtId="0" fontId="2" fillId="7" borderId="3" xfId="0" applyFont="1" applyFill="1" applyBorder="1" applyAlignment="1">
      <alignment horizontal="left" vertical="center" wrapText="1"/>
    </xf>
    <xf numFmtId="0" fontId="6" fillId="0" borderId="3" xfId="0" applyFont="1" applyFill="1" applyBorder="1" applyAlignment="1">
      <alignment horizontal="left" vertical="center" wrapText="1"/>
    </xf>
    <xf numFmtId="0" fontId="7" fillId="0" borderId="3" xfId="0" applyFont="1" applyFill="1" applyBorder="1" applyAlignment="1">
      <alignment horizontal="left" vertical="center" wrapText="1"/>
    </xf>
    <xf numFmtId="0" fontId="2" fillId="4" borderId="1" xfId="0" applyFont="1" applyFill="1" applyBorder="1" applyAlignment="1">
      <alignment vertical="center" wrapText="1"/>
    </xf>
    <xf numFmtId="0" fontId="2" fillId="0" borderId="1" xfId="0" quotePrefix="1" applyFont="1" applyFill="1" applyBorder="1" applyAlignment="1">
      <alignment horizontal="center" vertical="center" wrapText="1"/>
    </xf>
    <xf numFmtId="0" fontId="2" fillId="21" borderId="2" xfId="0" applyFont="1" applyFill="1" applyBorder="1" applyAlignment="1">
      <alignment horizontal="center" vertical="center"/>
    </xf>
    <xf numFmtId="0" fontId="2" fillId="21" borderId="1" xfId="0" applyFont="1" applyFill="1" applyBorder="1" applyAlignment="1">
      <alignment horizontal="center" vertical="center"/>
    </xf>
    <xf numFmtId="0" fontId="2" fillId="21" borderId="1" xfId="0" applyFont="1" applyFill="1" applyBorder="1" applyAlignment="1">
      <alignment vertical="center"/>
    </xf>
    <xf numFmtId="0" fontId="2" fillId="2" borderId="43" xfId="0" applyFont="1" applyFill="1" applyBorder="1" applyAlignment="1">
      <alignment horizontal="center" vertical="center"/>
    </xf>
    <xf numFmtId="0" fontId="2" fillId="2" borderId="15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left" vertical="center" wrapText="1"/>
    </xf>
    <xf numFmtId="0" fontId="2" fillId="2" borderId="20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left" vertical="center"/>
    </xf>
    <xf numFmtId="0" fontId="2" fillId="0" borderId="17" xfId="0" applyFont="1" applyFill="1" applyBorder="1" applyAlignment="1">
      <alignment vertical="center" wrapText="1"/>
    </xf>
    <xf numFmtId="0" fontId="2" fillId="0" borderId="34" xfId="0" applyFont="1" applyBorder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0" fontId="4" fillId="7" borderId="11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horizontal="center" vertical="center"/>
    </xf>
    <xf numFmtId="0" fontId="21" fillId="0" borderId="0" xfId="0" applyFont="1" applyFill="1" applyAlignment="1">
      <alignment horizontal="center" vertical="center"/>
    </xf>
    <xf numFmtId="0" fontId="21" fillId="0" borderId="0" xfId="0" applyFont="1" applyFill="1" applyAlignment="1">
      <alignment vertical="center" wrapText="1"/>
    </xf>
    <xf numFmtId="0" fontId="0" fillId="0" borderId="0" xfId="0" applyFill="1">
      <alignment vertical="center"/>
    </xf>
    <xf numFmtId="0" fontId="20" fillId="0" borderId="11" xfId="0" applyFont="1" applyFill="1" applyBorder="1" applyAlignment="1">
      <alignment horizontal="center" vertical="center"/>
    </xf>
    <xf numFmtId="177" fontId="0" fillId="0" borderId="34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76" fontId="0" fillId="0" borderId="1" xfId="0" applyNumberFormat="1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0" fontId="0" fillId="0" borderId="34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22" fillId="0" borderId="1" xfId="0" applyFont="1" applyFill="1" applyBorder="1" applyAlignment="1">
      <alignment horizontal="center" vertical="center"/>
    </xf>
    <xf numFmtId="177" fontId="0" fillId="0" borderId="36" xfId="0" applyNumberFormat="1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0" fillId="0" borderId="21" xfId="0" applyFill="1" applyBorder="1" applyAlignment="1">
      <alignment horizontal="center" vertical="center"/>
    </xf>
    <xf numFmtId="0" fontId="0" fillId="0" borderId="36" xfId="0" applyFill="1" applyBorder="1" applyAlignment="1">
      <alignment horizontal="center" vertical="center"/>
    </xf>
    <xf numFmtId="0" fontId="0" fillId="0" borderId="19" xfId="0" applyFill="1" applyBorder="1" applyAlignment="1">
      <alignment horizontal="center" vertical="center"/>
    </xf>
    <xf numFmtId="177" fontId="0" fillId="0" borderId="20" xfId="0" applyNumberFormat="1" applyFill="1" applyBorder="1" applyAlignment="1">
      <alignment horizontal="center" vertical="center"/>
    </xf>
    <xf numFmtId="177" fontId="0" fillId="0" borderId="21" xfId="0" applyNumberFormat="1" applyFill="1" applyBorder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2" fillId="0" borderId="34" xfId="0" applyFont="1" applyFill="1" applyBorder="1" applyAlignment="1">
      <alignment horizontal="center" vertical="center"/>
    </xf>
    <xf numFmtId="0" fontId="2" fillId="0" borderId="34" xfId="0" applyFont="1" applyFill="1" applyBorder="1">
      <alignment vertical="center"/>
    </xf>
    <xf numFmtId="0" fontId="2" fillId="0" borderId="1" xfId="0" applyFont="1" applyFill="1" applyBorder="1">
      <alignment vertical="center"/>
    </xf>
    <xf numFmtId="0" fontId="2" fillId="0" borderId="3" xfId="0" applyFont="1" applyFill="1" applyBorder="1">
      <alignment vertical="center"/>
    </xf>
    <xf numFmtId="0" fontId="2" fillId="0" borderId="5" xfId="0" applyFont="1" applyFill="1" applyBorder="1">
      <alignment vertical="center"/>
    </xf>
    <xf numFmtId="0" fontId="2" fillId="0" borderId="6" xfId="0" applyFont="1" applyFill="1" applyBorder="1">
      <alignment vertical="center"/>
    </xf>
    <xf numFmtId="0" fontId="2" fillId="20" borderId="34" xfId="0" applyFont="1" applyFill="1" applyBorder="1" applyAlignment="1">
      <alignment horizontal="center" vertical="center"/>
    </xf>
    <xf numFmtId="0" fontId="2" fillId="20" borderId="34" xfId="0" applyFont="1" applyFill="1" applyBorder="1">
      <alignment vertical="center"/>
    </xf>
    <xf numFmtId="0" fontId="2" fillId="20" borderId="35" xfId="0" applyFont="1" applyFill="1" applyBorder="1">
      <alignment vertical="center"/>
    </xf>
    <xf numFmtId="0" fontId="2" fillId="20" borderId="1" xfId="0" applyFont="1" applyFill="1" applyBorder="1">
      <alignment vertical="center"/>
    </xf>
    <xf numFmtId="0" fontId="2" fillId="20" borderId="3" xfId="0" applyFont="1" applyFill="1" applyBorder="1">
      <alignment vertical="center"/>
    </xf>
    <xf numFmtId="0" fontId="10" fillId="20" borderId="34" xfId="0" applyFont="1" applyFill="1" applyBorder="1" applyAlignment="1">
      <alignment horizontal="center" vertical="center"/>
    </xf>
    <xf numFmtId="0" fontId="10" fillId="20" borderId="34" xfId="0" applyFont="1" applyFill="1" applyBorder="1" applyAlignment="1">
      <alignment horizontal="left" vertical="center"/>
    </xf>
    <xf numFmtId="0" fontId="10" fillId="20" borderId="35" xfId="0" applyFont="1" applyFill="1" applyBorder="1" applyAlignment="1">
      <alignment horizontal="left" vertical="center"/>
    </xf>
    <xf numFmtId="0" fontId="2" fillId="0" borderId="8" xfId="0" applyFont="1" applyFill="1" applyBorder="1">
      <alignment vertical="center"/>
    </xf>
    <xf numFmtId="0" fontId="2" fillId="0" borderId="9" xfId="0" applyFont="1" applyFill="1" applyBorder="1">
      <alignment vertical="center"/>
    </xf>
    <xf numFmtId="0" fontId="2" fillId="0" borderId="0" xfId="0" applyFont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2" fillId="20" borderId="10" xfId="0" applyFont="1" applyFill="1" applyBorder="1" applyAlignment="1">
      <alignment horizontal="center" vertical="center"/>
    </xf>
    <xf numFmtId="0" fontId="2" fillId="20" borderId="11" xfId="0" applyFont="1" applyFill="1" applyBorder="1" applyAlignment="1">
      <alignment horizontal="center" vertical="center"/>
    </xf>
    <xf numFmtId="0" fontId="2" fillId="20" borderId="11" xfId="0" applyFont="1" applyFill="1" applyBorder="1">
      <alignment vertical="center"/>
    </xf>
    <xf numFmtId="0" fontId="2" fillId="20" borderId="12" xfId="0" applyFont="1" applyFill="1" applyBorder="1">
      <alignment vertical="center"/>
    </xf>
    <xf numFmtId="0" fontId="2" fillId="20" borderId="11" xfId="0" applyFont="1" applyFill="1" applyBorder="1" applyAlignment="1">
      <alignment vertical="center" wrapText="1"/>
    </xf>
    <xf numFmtId="0" fontId="2" fillId="17" borderId="36" xfId="0" applyFont="1" applyFill="1" applyBorder="1" applyAlignment="1">
      <alignment horizontal="center" vertical="center"/>
    </xf>
    <xf numFmtId="0" fontId="2" fillId="17" borderId="20" xfId="0" applyFont="1" applyFill="1" applyBorder="1" applyAlignment="1">
      <alignment horizontal="center" vertical="center"/>
    </xf>
    <xf numFmtId="0" fontId="2" fillId="19" borderId="33" xfId="0" applyFont="1" applyFill="1" applyBorder="1" applyAlignment="1">
      <alignment horizontal="center" vertical="center"/>
    </xf>
    <xf numFmtId="0" fontId="2" fillId="19" borderId="34" xfId="0" applyFont="1" applyFill="1" applyBorder="1">
      <alignment vertical="center"/>
    </xf>
    <xf numFmtId="0" fontId="2" fillId="19" borderId="35" xfId="0" applyFont="1" applyFill="1" applyBorder="1">
      <alignment vertical="center"/>
    </xf>
    <xf numFmtId="0" fontId="2" fillId="19" borderId="2" xfId="0" applyFont="1" applyFill="1" applyBorder="1" applyAlignment="1">
      <alignment horizontal="center" vertical="center"/>
    </xf>
    <xf numFmtId="0" fontId="2" fillId="19" borderId="8" xfId="0" applyFont="1" applyFill="1" applyBorder="1">
      <alignment vertical="center"/>
    </xf>
    <xf numFmtId="0" fontId="2" fillId="19" borderId="9" xfId="0" applyFont="1" applyFill="1" applyBorder="1">
      <alignment vertical="center"/>
    </xf>
    <xf numFmtId="0" fontId="2" fillId="19" borderId="4" xfId="0" applyFont="1" applyFill="1" applyBorder="1" applyAlignment="1">
      <alignment horizontal="center" vertical="center"/>
    </xf>
    <xf numFmtId="0" fontId="2" fillId="0" borderId="3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33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2" fillId="11" borderId="6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11" borderId="39" xfId="0" applyFont="1" applyFill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3" xfId="0" applyFont="1" applyBorder="1" applyAlignment="1">
      <alignment vertical="center"/>
    </xf>
    <xf numFmtId="178" fontId="2" fillId="0" borderId="6" xfId="0" applyNumberFormat="1" applyFont="1" applyBorder="1" applyAlignment="1">
      <alignment horizontal="center" vertical="center"/>
    </xf>
    <xf numFmtId="0" fontId="2" fillId="7" borderId="63" xfId="0" applyFont="1" applyFill="1" applyBorder="1" applyAlignment="1">
      <alignment horizontal="center" vertical="center"/>
    </xf>
    <xf numFmtId="0" fontId="2" fillId="7" borderId="74" xfId="0" applyFont="1" applyFill="1" applyBorder="1" applyAlignment="1">
      <alignment horizontal="center" vertical="center"/>
    </xf>
    <xf numFmtId="178" fontId="2" fillId="0" borderId="4" xfId="0" applyNumberFormat="1" applyFont="1" applyBorder="1" applyAlignment="1">
      <alignment horizontal="center" vertical="center"/>
    </xf>
    <xf numFmtId="178" fontId="2" fillId="0" borderId="1" xfId="0" applyNumberFormat="1" applyFont="1" applyFill="1" applyBorder="1" applyAlignment="1">
      <alignment horizontal="center" vertical="center"/>
    </xf>
    <xf numFmtId="178" fontId="2" fillId="0" borderId="3" xfId="0" applyNumberFormat="1" applyFont="1" applyFill="1" applyBorder="1" applyAlignment="1">
      <alignment horizontal="center" vertical="center"/>
    </xf>
    <xf numFmtId="178" fontId="2" fillId="0" borderId="15" xfId="0" applyNumberFormat="1" applyFont="1" applyFill="1" applyBorder="1" applyAlignment="1">
      <alignment horizontal="center" vertical="center"/>
    </xf>
    <xf numFmtId="0" fontId="4" fillId="0" borderId="51" xfId="0" applyFont="1" applyBorder="1" applyAlignment="1">
      <alignment horizontal="center" vertical="center"/>
    </xf>
    <xf numFmtId="0" fontId="4" fillId="0" borderId="43" xfId="0" applyFont="1" applyFill="1" applyBorder="1" applyAlignment="1">
      <alignment horizontal="center" vertical="center"/>
    </xf>
    <xf numFmtId="0" fontId="4" fillId="0" borderId="50" xfId="0" applyFont="1" applyBorder="1" applyAlignment="1">
      <alignment horizontal="center" vertical="center"/>
    </xf>
    <xf numFmtId="178" fontId="2" fillId="0" borderId="2" xfId="0" applyNumberFormat="1" applyFont="1" applyFill="1" applyBorder="1" applyAlignment="1">
      <alignment horizontal="center" vertical="center"/>
    </xf>
    <xf numFmtId="178" fontId="2" fillId="0" borderId="66" xfId="0" applyNumberFormat="1" applyFont="1" applyFill="1" applyBorder="1" applyAlignment="1">
      <alignment horizontal="center" vertical="center"/>
    </xf>
    <xf numFmtId="0" fontId="2" fillId="19" borderId="1" xfId="0" applyFont="1" applyFill="1" applyBorder="1">
      <alignment vertical="center"/>
    </xf>
    <xf numFmtId="0" fontId="2" fillId="0" borderId="3" xfId="0" applyFont="1" applyFill="1" applyBorder="1" applyAlignment="1">
      <alignment horizontal="center" vertical="center"/>
    </xf>
    <xf numFmtId="0" fontId="2" fillId="0" borderId="36" xfId="0" applyFont="1" applyFill="1" applyBorder="1" applyAlignment="1">
      <alignment horizontal="center" vertical="center"/>
    </xf>
    <xf numFmtId="0" fontId="2" fillId="0" borderId="35" xfId="0" applyFont="1" applyFill="1" applyBorder="1" applyAlignment="1">
      <alignment horizontal="center" vertical="center"/>
    </xf>
    <xf numFmtId="0" fontId="2" fillId="0" borderId="19" xfId="0" applyFont="1" applyBorder="1">
      <alignment vertical="center"/>
    </xf>
    <xf numFmtId="0" fontId="2" fillId="0" borderId="9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vertical="center" wrapText="1"/>
    </xf>
    <xf numFmtId="0" fontId="2" fillId="17" borderId="38" xfId="0" applyFont="1" applyFill="1" applyBorder="1" applyAlignment="1">
      <alignment horizontal="center" vertical="center"/>
    </xf>
    <xf numFmtId="0" fontId="2" fillId="17" borderId="39" xfId="0" applyFont="1" applyFill="1" applyBorder="1" applyAlignment="1">
      <alignment horizontal="center" vertical="center"/>
    </xf>
    <xf numFmtId="0" fontId="2" fillId="17" borderId="41" xfId="0" applyFont="1" applyFill="1" applyBorder="1" applyAlignment="1">
      <alignment horizontal="center" vertical="center"/>
    </xf>
    <xf numFmtId="0" fontId="2" fillId="11" borderId="39" xfId="0" applyFont="1" applyFill="1" applyBorder="1">
      <alignment vertical="center"/>
    </xf>
    <xf numFmtId="0" fontId="2" fillId="11" borderId="41" xfId="0" applyFont="1" applyFill="1" applyBorder="1">
      <alignment vertical="center"/>
    </xf>
    <xf numFmtId="0" fontId="2" fillId="11" borderId="19" xfId="0" applyFont="1" applyFill="1" applyBorder="1">
      <alignment vertical="center"/>
    </xf>
    <xf numFmtId="0" fontId="2" fillId="11" borderId="53" xfId="0" applyFont="1" applyFill="1" applyBorder="1">
      <alignment vertical="center"/>
    </xf>
    <xf numFmtId="0" fontId="2" fillId="11" borderId="54" xfId="0" applyFont="1" applyFill="1" applyBorder="1">
      <alignment vertical="center"/>
    </xf>
    <xf numFmtId="0" fontId="2" fillId="11" borderId="38" xfId="0" applyFont="1" applyFill="1" applyBorder="1" applyAlignment="1">
      <alignment horizontal="center" vertical="center"/>
    </xf>
    <xf numFmtId="0" fontId="2" fillId="11" borderId="41" xfId="0" applyFont="1" applyFill="1" applyBorder="1" applyAlignment="1">
      <alignment horizontal="center" vertical="center"/>
    </xf>
    <xf numFmtId="0" fontId="2" fillId="11" borderId="40" xfId="0" applyFont="1" applyFill="1" applyBorder="1" applyAlignment="1">
      <alignment horizontal="center" vertical="center"/>
    </xf>
    <xf numFmtId="0" fontId="2" fillId="0" borderId="40" xfId="0" applyFont="1" applyBorder="1" applyAlignment="1">
      <alignment vertical="center"/>
    </xf>
    <xf numFmtId="0" fontId="2" fillId="0" borderId="40" xfId="0" applyFont="1" applyBorder="1" applyAlignment="1">
      <alignment horizontal="center" vertical="center"/>
    </xf>
    <xf numFmtId="0" fontId="2" fillId="11" borderId="1" xfId="0" applyFont="1" applyFill="1" applyBorder="1" applyAlignment="1">
      <alignment vertical="center" wrapText="1"/>
    </xf>
    <xf numFmtId="0" fontId="2" fillId="0" borderId="9" xfId="0" applyFont="1" applyBorder="1" applyAlignment="1">
      <alignment vertical="center"/>
    </xf>
    <xf numFmtId="178" fontId="2" fillId="0" borderId="0" xfId="0" applyNumberFormat="1" applyFon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19" borderId="7" xfId="0" applyFont="1" applyFill="1" applyBorder="1" applyAlignment="1">
      <alignment horizontal="center" vertical="center"/>
    </xf>
    <xf numFmtId="0" fontId="2" fillId="4" borderId="35" xfId="0" applyFont="1" applyFill="1" applyBorder="1" applyAlignment="1">
      <alignment horizontal="center" vertical="center"/>
    </xf>
    <xf numFmtId="0" fontId="2" fillId="4" borderId="3" xfId="0" applyFont="1" applyFill="1" applyBorder="1" applyAlignment="1">
      <alignment horizontal="center" vertical="center"/>
    </xf>
    <xf numFmtId="0" fontId="2" fillId="4" borderId="40" xfId="0" applyFont="1" applyFill="1" applyBorder="1" applyAlignment="1">
      <alignment horizontal="center" vertical="center"/>
    </xf>
    <xf numFmtId="0" fontId="2" fillId="7" borderId="34" xfId="0" applyFont="1" applyFill="1" applyBorder="1" applyAlignment="1">
      <alignment horizontal="center" vertical="center"/>
    </xf>
    <xf numFmtId="0" fontId="2" fillId="7" borderId="35" xfId="0" applyFont="1" applyFill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7" borderId="37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7" borderId="5" xfId="0" applyFont="1" applyFill="1" applyBorder="1" applyAlignment="1">
      <alignment horizontal="center" vertical="center"/>
    </xf>
    <xf numFmtId="0" fontId="2" fillId="7" borderId="6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7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2" fillId="7" borderId="4" xfId="0" applyFont="1" applyFill="1" applyBorder="1" applyAlignment="1">
      <alignment horizontal="center" vertical="center"/>
    </xf>
    <xf numFmtId="0" fontId="2" fillId="0" borderId="6" xfId="0" quotePrefix="1" applyFont="1" applyBorder="1" applyAlignment="1">
      <alignment horizontal="center" vertical="center"/>
    </xf>
    <xf numFmtId="0" fontId="4" fillId="0" borderId="50" xfId="0" applyFont="1" applyBorder="1" applyAlignment="1">
      <alignment horizontal="center" vertical="center" wrapText="1"/>
    </xf>
    <xf numFmtId="0" fontId="4" fillId="7" borderId="51" xfId="0" applyFont="1" applyFill="1" applyBorder="1" applyAlignment="1">
      <alignment horizontal="center" vertical="center" wrapText="1"/>
    </xf>
    <xf numFmtId="0" fontId="2" fillId="7" borderId="34" xfId="0" quotePrefix="1" applyFont="1" applyFill="1" applyBorder="1" applyAlignment="1">
      <alignment horizontal="center" vertical="center"/>
    </xf>
    <xf numFmtId="0" fontId="2" fillId="7" borderId="35" xfId="0" quotePrefix="1" applyFont="1" applyFill="1" applyBorder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1" xfId="0" applyFill="1" applyBorder="1" applyAlignment="1">
      <alignment horizontal="center" vertical="center"/>
    </xf>
    <xf numFmtId="0" fontId="0" fillId="0" borderId="12" xfId="0" applyBorder="1">
      <alignment vertical="center"/>
    </xf>
    <xf numFmtId="0" fontId="0" fillId="0" borderId="18" xfId="0" applyFill="1" applyBorder="1" applyAlignment="1">
      <alignment horizontal="center" vertical="center"/>
    </xf>
    <xf numFmtId="0" fontId="2" fillId="17" borderId="67" xfId="0" applyFont="1" applyFill="1" applyBorder="1" applyAlignment="1">
      <alignment horizontal="center" vertical="center"/>
    </xf>
    <xf numFmtId="0" fontId="2" fillId="17" borderId="70" xfId="0" applyFont="1" applyFill="1" applyBorder="1" applyAlignment="1">
      <alignment horizontal="center" vertical="center"/>
    </xf>
    <xf numFmtId="0" fontId="2" fillId="17" borderId="60" xfId="0" applyFont="1" applyFill="1" applyBorder="1" applyAlignment="1">
      <alignment horizontal="center" vertical="center"/>
    </xf>
    <xf numFmtId="0" fontId="2" fillId="0" borderId="67" xfId="0" applyFont="1" applyFill="1" applyBorder="1" applyAlignment="1">
      <alignment horizontal="center" vertical="center"/>
    </xf>
    <xf numFmtId="0" fontId="2" fillId="0" borderId="69" xfId="0" applyFont="1" applyFill="1" applyBorder="1" applyAlignment="1">
      <alignment horizontal="center" vertical="center"/>
    </xf>
    <xf numFmtId="0" fontId="2" fillId="11" borderId="69" xfId="0" applyFont="1" applyFill="1" applyBorder="1" applyAlignment="1">
      <alignment horizontal="center" vertical="center"/>
    </xf>
    <xf numFmtId="0" fontId="2" fillId="11" borderId="70" xfId="0" applyFont="1" applyFill="1" applyBorder="1" applyAlignment="1">
      <alignment horizontal="center" vertical="center"/>
    </xf>
    <xf numFmtId="0" fontId="2" fillId="0" borderId="70" xfId="0" applyFont="1" applyFill="1" applyBorder="1" applyAlignment="1">
      <alignment horizontal="center" vertical="center"/>
    </xf>
    <xf numFmtId="0" fontId="2" fillId="11" borderId="60" xfId="0" applyFont="1" applyFill="1" applyBorder="1" applyAlignment="1">
      <alignment horizontal="center" vertical="center"/>
    </xf>
    <xf numFmtId="0" fontId="2" fillId="11" borderId="71" xfId="0" applyFont="1" applyFill="1" applyBorder="1" applyAlignment="1">
      <alignment horizontal="center" vertical="center"/>
    </xf>
    <xf numFmtId="0" fontId="2" fillId="4" borderId="34" xfId="0" applyFont="1" applyFill="1" applyBorder="1" applyAlignment="1">
      <alignment horizontal="center" vertical="center"/>
    </xf>
    <xf numFmtId="0" fontId="2" fillId="4" borderId="39" xfId="0" applyFont="1" applyFill="1" applyBorder="1" applyAlignment="1">
      <alignment horizontal="center" vertical="center"/>
    </xf>
    <xf numFmtId="0" fontId="0" fillId="22" borderId="0" xfId="0" applyFill="1">
      <alignment vertical="center"/>
    </xf>
    <xf numFmtId="0" fontId="2" fillId="4" borderId="36" xfId="0" applyFont="1" applyFill="1" applyBorder="1" applyAlignment="1">
      <alignment horizontal="center" vertical="center"/>
    </xf>
    <xf numFmtId="0" fontId="2" fillId="4" borderId="20" xfId="0" applyFont="1" applyFill="1" applyBorder="1" applyAlignment="1">
      <alignment horizontal="center" vertical="center"/>
    </xf>
    <xf numFmtId="0" fontId="2" fillId="4" borderId="41" xfId="0" applyFont="1" applyFill="1" applyBorder="1" applyAlignment="1">
      <alignment horizontal="center" vertical="center"/>
    </xf>
    <xf numFmtId="0" fontId="23" fillId="0" borderId="0" xfId="0" applyFont="1">
      <alignment vertical="center"/>
    </xf>
    <xf numFmtId="0" fontId="2" fillId="0" borderId="0" xfId="0" applyFont="1" applyAlignment="1">
      <alignment horizontal="left" vertical="center"/>
    </xf>
    <xf numFmtId="0" fontId="2" fillId="0" borderId="27" xfId="0" applyFont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2" fillId="0" borderId="33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0" xfId="0" applyFont="1" applyAlignment="1">
      <alignment horizontal="left" vertical="center" wrapText="1"/>
    </xf>
    <xf numFmtId="0" fontId="4" fillId="7" borderId="5" xfId="0" applyFont="1" applyFill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5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2" fillId="0" borderId="15" xfId="0" applyFont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/>
    </xf>
    <xf numFmtId="0" fontId="25" fillId="0" borderId="0" xfId="0" applyFont="1" applyAlignment="1">
      <alignment horizontal="left" vertical="center"/>
    </xf>
    <xf numFmtId="176" fontId="2" fillId="0" borderId="1" xfId="0" applyNumberFormat="1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176" fontId="25" fillId="0" borderId="1" xfId="0" applyNumberFormat="1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176" fontId="2" fillId="0" borderId="8" xfId="0" applyNumberFormat="1" applyFont="1" applyBorder="1" applyAlignment="1">
      <alignment horizontal="center" vertical="center"/>
    </xf>
    <xf numFmtId="0" fontId="4" fillId="7" borderId="1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vertical="center" wrapText="1"/>
    </xf>
    <xf numFmtId="176" fontId="7" fillId="11" borderId="5" xfId="0" applyNumberFormat="1" applyFont="1" applyFill="1" applyBorder="1" applyAlignment="1">
      <alignment horizontal="center" vertical="center"/>
    </xf>
    <xf numFmtId="0" fontId="7" fillId="11" borderId="5" xfId="0" applyFont="1" applyFill="1" applyBorder="1" applyAlignment="1">
      <alignment horizontal="center" vertical="center"/>
    </xf>
    <xf numFmtId="0" fontId="5" fillId="11" borderId="5" xfId="0" applyFont="1" applyFill="1" applyBorder="1" applyAlignment="1">
      <alignment horizontal="center" vertical="center"/>
    </xf>
    <xf numFmtId="0" fontId="5" fillId="11" borderId="6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2" fillId="17" borderId="4" xfId="0" applyFont="1" applyFill="1" applyBorder="1" applyAlignment="1">
      <alignment horizontal="center" vertical="center"/>
    </xf>
    <xf numFmtId="0" fontId="2" fillId="17" borderId="5" xfId="0" applyFont="1" applyFill="1" applyBorder="1" applyAlignment="1">
      <alignment horizontal="center" vertical="center"/>
    </xf>
    <xf numFmtId="0" fontId="2" fillId="17" borderId="21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2" fillId="17" borderId="71" xfId="0" applyFont="1" applyFill="1" applyBorder="1" applyAlignment="1">
      <alignment horizontal="center" vertical="center"/>
    </xf>
    <xf numFmtId="0" fontId="2" fillId="4" borderId="21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/>
    </xf>
    <xf numFmtId="0" fontId="2" fillId="0" borderId="21" xfId="0" applyFont="1" applyFill="1" applyBorder="1">
      <alignment vertical="center"/>
    </xf>
    <xf numFmtId="0" fontId="2" fillId="20" borderId="34" xfId="0" applyFont="1" applyFill="1" applyBorder="1" applyAlignment="1">
      <alignment horizontal="center" vertical="center"/>
    </xf>
    <xf numFmtId="0" fontId="2" fillId="20" borderId="1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4" fillId="7" borderId="11" xfId="0" applyFont="1" applyFill="1" applyBorder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20" borderId="5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0" borderId="45" xfId="0" applyFont="1" applyFill="1" applyBorder="1" applyAlignment="1">
      <alignment horizontal="center" vertical="center"/>
    </xf>
    <xf numFmtId="0" fontId="2" fillId="0" borderId="34" xfId="0" applyFont="1" applyBorder="1" applyAlignment="1">
      <alignment horizontal="center" vertical="center"/>
    </xf>
    <xf numFmtId="0" fontId="10" fillId="0" borderId="9" xfId="0" applyFont="1" applyBorder="1">
      <alignment vertical="center"/>
    </xf>
    <xf numFmtId="0" fontId="0" fillId="0" borderId="0" xfId="0" applyAlignment="1">
      <alignment horizontal="center" vertical="center"/>
    </xf>
    <xf numFmtId="178" fontId="0" fillId="0" borderId="0" xfId="0" applyNumberFormat="1" applyAlignment="1">
      <alignment horizontal="center" vertical="center"/>
    </xf>
    <xf numFmtId="178" fontId="21" fillId="0" borderId="0" xfId="0" applyNumberFormat="1" applyFont="1" applyAlignment="1">
      <alignment horizontal="center" vertical="center"/>
    </xf>
    <xf numFmtId="0" fontId="2" fillId="0" borderId="5" xfId="0" quotePrefix="1" applyFont="1" applyBorder="1" applyAlignment="1">
      <alignment horizontal="center" vertical="center"/>
    </xf>
    <xf numFmtId="0" fontId="10" fillId="20" borderId="5" xfId="0" applyFont="1" applyFill="1" applyBorder="1" applyAlignment="1">
      <alignment horizontal="center" vertical="center"/>
    </xf>
    <xf numFmtId="0" fontId="10" fillId="20" borderId="5" xfId="0" applyFont="1" applyFill="1" applyBorder="1" applyAlignment="1">
      <alignment horizontal="left" vertical="center"/>
    </xf>
    <xf numFmtId="0" fontId="10" fillId="20" borderId="6" xfId="0" applyFont="1" applyFill="1" applyBorder="1" applyAlignment="1">
      <alignment horizontal="left" vertical="center"/>
    </xf>
    <xf numFmtId="0" fontId="10" fillId="15" borderId="1" xfId="0" applyFont="1" applyFill="1" applyBorder="1" applyAlignment="1">
      <alignment horizontal="center" vertical="center"/>
    </xf>
    <xf numFmtId="0" fontId="10" fillId="15" borderId="1" xfId="0" applyFont="1" applyFill="1" applyBorder="1" applyAlignment="1">
      <alignment horizontal="left" vertical="center"/>
    </xf>
    <xf numFmtId="0" fontId="2" fillId="15" borderId="1" xfId="0" applyFont="1" applyFill="1" applyBorder="1" applyAlignment="1">
      <alignment horizontal="center" vertical="center"/>
    </xf>
    <xf numFmtId="0" fontId="2" fillId="15" borderId="1" xfId="0" applyFont="1" applyFill="1" applyBorder="1">
      <alignment vertical="center"/>
    </xf>
    <xf numFmtId="0" fontId="2" fillId="15" borderId="3" xfId="0" applyFont="1" applyFill="1" applyBorder="1">
      <alignment vertical="center"/>
    </xf>
    <xf numFmtId="0" fontId="10" fillId="20" borderId="1" xfId="0" applyFont="1" applyFill="1" applyBorder="1" applyAlignment="1">
      <alignment horizontal="center" vertical="center"/>
    </xf>
    <xf numFmtId="0" fontId="10" fillId="20" borderId="3" xfId="0" applyFont="1" applyFill="1" applyBorder="1" applyAlignment="1">
      <alignment horizontal="left" vertical="center"/>
    </xf>
    <xf numFmtId="0" fontId="10" fillId="15" borderId="5" xfId="0" applyFont="1" applyFill="1" applyBorder="1" applyAlignment="1">
      <alignment horizontal="center" vertical="center"/>
    </xf>
    <xf numFmtId="0" fontId="10" fillId="15" borderId="5" xfId="0" applyFont="1" applyFill="1" applyBorder="1" applyAlignment="1">
      <alignment horizontal="left" vertical="center"/>
    </xf>
    <xf numFmtId="0" fontId="10" fillId="15" borderId="6" xfId="0" applyFont="1" applyFill="1" applyBorder="1" applyAlignment="1">
      <alignment horizontal="left" vertical="center"/>
    </xf>
    <xf numFmtId="0" fontId="2" fillId="23" borderId="1" xfId="0" applyFont="1" applyFill="1" applyBorder="1">
      <alignment vertical="center"/>
    </xf>
    <xf numFmtId="0" fontId="2" fillId="23" borderId="3" xfId="0" applyFont="1" applyFill="1" applyBorder="1">
      <alignment vertical="center"/>
    </xf>
    <xf numFmtId="0" fontId="2" fillId="20" borderId="45" xfId="0" applyFont="1" applyFill="1" applyBorder="1">
      <alignment vertical="center"/>
    </xf>
    <xf numFmtId="0" fontId="2" fillId="20" borderId="47" xfId="0" applyFont="1" applyFill="1" applyBorder="1">
      <alignment vertical="center"/>
    </xf>
    <xf numFmtId="0" fontId="2" fillId="20" borderId="45" xfId="0" applyFont="1" applyFill="1" applyBorder="1" applyAlignment="1">
      <alignment vertical="center" wrapText="1"/>
    </xf>
    <xf numFmtId="0" fontId="2" fillId="20" borderId="55" xfId="0" applyFont="1" applyFill="1" applyBorder="1" applyAlignment="1">
      <alignment horizontal="center" vertical="center"/>
    </xf>
    <xf numFmtId="0" fontId="2" fillId="20" borderId="55" xfId="0" applyFont="1" applyFill="1" applyBorder="1">
      <alignment vertical="center"/>
    </xf>
    <xf numFmtId="0" fontId="2" fillId="20" borderId="17" xfId="0" applyFont="1" applyFill="1" applyBorder="1">
      <alignment vertical="center"/>
    </xf>
    <xf numFmtId="0" fontId="2" fillId="20" borderId="39" xfId="0" applyFont="1" applyFill="1" applyBorder="1" applyAlignment="1">
      <alignment horizontal="center" vertical="center"/>
    </xf>
    <xf numFmtId="0" fontId="2" fillId="20" borderId="5" xfId="0" applyFont="1" applyFill="1" applyBorder="1">
      <alignment vertical="center"/>
    </xf>
    <xf numFmtId="0" fontId="2" fillId="20" borderId="6" xfId="0" applyFont="1" applyFill="1" applyBorder="1">
      <alignment vertical="center"/>
    </xf>
    <xf numFmtId="0" fontId="10" fillId="20" borderId="1" xfId="0" applyFont="1" applyFill="1" applyBorder="1" applyAlignment="1">
      <alignment horizontal="left" vertical="center" wrapText="1"/>
    </xf>
    <xf numFmtId="0" fontId="2" fillId="20" borderId="34" xfId="0" applyFont="1" applyFill="1" applyBorder="1" applyAlignment="1">
      <alignment horizontal="left" vertical="center"/>
    </xf>
    <xf numFmtId="0" fontId="2" fillId="20" borderId="35" xfId="0" applyFont="1" applyFill="1" applyBorder="1" applyAlignment="1">
      <alignment horizontal="left" vertical="center"/>
    </xf>
    <xf numFmtId="0" fontId="2" fillId="20" borderId="1" xfId="0" applyFont="1" applyFill="1" applyBorder="1" applyAlignment="1">
      <alignment horizontal="left" vertical="center"/>
    </xf>
    <xf numFmtId="0" fontId="2" fillId="20" borderId="3" xfId="0" applyFont="1" applyFill="1" applyBorder="1" applyAlignment="1">
      <alignment horizontal="left" vertical="center"/>
    </xf>
    <xf numFmtId="0" fontId="2" fillId="20" borderId="5" xfId="0" applyFont="1" applyFill="1" applyBorder="1" applyAlignment="1">
      <alignment horizontal="left" vertical="center"/>
    </xf>
    <xf numFmtId="0" fontId="2" fillId="20" borderId="6" xfId="0" applyFont="1" applyFill="1" applyBorder="1" applyAlignment="1">
      <alignment horizontal="left" vertical="center"/>
    </xf>
    <xf numFmtId="0" fontId="2" fillId="20" borderId="11" xfId="0" applyFont="1" applyFill="1" applyBorder="1" applyAlignment="1">
      <alignment horizontal="left" vertical="center"/>
    </xf>
    <xf numFmtId="0" fontId="2" fillId="20" borderId="12" xfId="0" applyFont="1" applyFill="1" applyBorder="1" applyAlignment="1">
      <alignment horizontal="center" vertical="center"/>
    </xf>
    <xf numFmtId="0" fontId="2" fillId="20" borderId="34" xfId="0" applyFont="1" applyFill="1" applyBorder="1" applyAlignment="1">
      <alignment vertical="center"/>
    </xf>
    <xf numFmtId="0" fontId="2" fillId="20" borderId="1" xfId="0" applyFont="1" applyFill="1" applyBorder="1" applyAlignment="1">
      <alignment vertical="center"/>
    </xf>
    <xf numFmtId="0" fontId="2" fillId="20" borderId="5" xfId="0" applyFont="1" applyFill="1" applyBorder="1" applyAlignment="1">
      <alignment vertical="center"/>
    </xf>
    <xf numFmtId="0" fontId="2" fillId="0" borderId="39" xfId="0" applyFont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11" borderId="34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7" borderId="5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0" fillId="0" borderId="0" xfId="0" applyFont="1" applyBorder="1" applyAlignment="1">
      <alignment vertical="center"/>
    </xf>
    <xf numFmtId="0" fontId="2" fillId="0" borderId="0" xfId="0" applyFont="1" applyAlignment="1">
      <alignment horizontal="left" vertical="center"/>
    </xf>
    <xf numFmtId="0" fontId="5" fillId="7" borderId="20" xfId="0" applyFont="1" applyFill="1" applyBorder="1" applyAlignment="1">
      <alignment horizontal="center" vertical="center" wrapText="1"/>
    </xf>
    <xf numFmtId="10" fontId="2" fillId="0" borderId="0" xfId="0" quotePrefix="1" applyNumberFormat="1" applyFont="1" applyAlignment="1">
      <alignment horizontal="center" vertical="center"/>
    </xf>
    <xf numFmtId="9" fontId="2" fillId="0" borderId="0" xfId="0" quotePrefix="1" applyNumberFormat="1" applyFont="1" applyAlignment="1">
      <alignment horizontal="center" vertical="center"/>
    </xf>
    <xf numFmtId="10" fontId="5" fillId="0" borderId="0" xfId="0" quotePrefix="1" applyNumberFormat="1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7" borderId="15" xfId="0" applyFont="1" applyFill="1" applyBorder="1" applyAlignment="1">
      <alignment horizontal="center" vertical="center"/>
    </xf>
    <xf numFmtId="0" fontId="4" fillId="7" borderId="59" xfId="0" applyFont="1" applyFill="1" applyBorder="1" applyAlignment="1">
      <alignment horizontal="center" vertical="center"/>
    </xf>
    <xf numFmtId="0" fontId="4" fillId="7" borderId="55" xfId="0" applyFont="1" applyFill="1" applyBorder="1" applyAlignment="1">
      <alignment horizontal="center" vertical="center"/>
    </xf>
    <xf numFmtId="0" fontId="4" fillId="7" borderId="42" xfId="0" applyFont="1" applyFill="1" applyBorder="1" applyAlignment="1">
      <alignment horizontal="center" vertical="center"/>
    </xf>
    <xf numFmtId="0" fontId="4" fillId="7" borderId="53" xfId="0" applyFont="1" applyFill="1" applyBorder="1" applyAlignment="1">
      <alignment horizontal="center" vertical="center"/>
    </xf>
    <xf numFmtId="179" fontId="0" fillId="0" borderId="0" xfId="0" applyNumberFormat="1">
      <alignment vertical="center"/>
    </xf>
    <xf numFmtId="0" fontId="4" fillId="7" borderId="17" xfId="0" applyFont="1" applyFill="1" applyBorder="1" applyAlignment="1">
      <alignment horizontal="center" vertical="center"/>
    </xf>
    <xf numFmtId="0" fontId="4" fillId="7" borderId="52" xfId="0" applyFont="1" applyFill="1" applyBorder="1" applyAlignment="1">
      <alignment horizontal="center" vertical="center"/>
    </xf>
    <xf numFmtId="0" fontId="31" fillId="5" borderId="43" xfId="0" applyFont="1" applyFill="1" applyBorder="1" applyAlignment="1">
      <alignment horizontal="center" vertical="center"/>
    </xf>
    <xf numFmtId="0" fontId="31" fillId="5" borderId="15" xfId="0" applyFont="1" applyFill="1" applyBorder="1" applyAlignment="1">
      <alignment horizontal="center" vertical="center"/>
    </xf>
    <xf numFmtId="0" fontId="31" fillId="5" borderId="1" xfId="0" applyFont="1" applyFill="1" applyBorder="1" applyAlignment="1">
      <alignment horizontal="center" vertical="center"/>
    </xf>
    <xf numFmtId="0" fontId="31" fillId="5" borderId="20" xfId="0" applyFont="1" applyFill="1" applyBorder="1" applyAlignment="1">
      <alignment horizontal="center" vertical="center"/>
    </xf>
    <xf numFmtId="0" fontId="31" fillId="5" borderId="20" xfId="0" applyFont="1" applyFill="1" applyBorder="1" applyAlignment="1">
      <alignment horizontal="center" vertical="center" wrapText="1"/>
    </xf>
    <xf numFmtId="0" fontId="32" fillId="5" borderId="20" xfId="0" applyFont="1" applyFill="1" applyBorder="1" applyAlignment="1">
      <alignment horizontal="center" vertical="center" wrapText="1"/>
    </xf>
    <xf numFmtId="0" fontId="31" fillId="5" borderId="3" xfId="0" applyFont="1" applyFill="1" applyBorder="1" applyAlignment="1">
      <alignment horizontal="left" vertical="center" wrapText="1"/>
    </xf>
    <xf numFmtId="0" fontId="4" fillId="7" borderId="4" xfId="0" applyFont="1" applyFill="1" applyBorder="1" applyAlignment="1">
      <alignment horizontal="center" vertical="center"/>
    </xf>
    <xf numFmtId="0" fontId="4" fillId="7" borderId="5" xfId="0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4" fillId="7" borderId="6" xfId="0" applyFont="1" applyFill="1" applyBorder="1" applyAlignment="1">
      <alignment horizontal="center" vertical="center"/>
    </xf>
    <xf numFmtId="0" fontId="4" fillId="7" borderId="25" xfId="0" applyFont="1" applyFill="1" applyBorder="1" applyAlignment="1">
      <alignment horizontal="center" vertical="center"/>
    </xf>
    <xf numFmtId="0" fontId="10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24" fillId="0" borderId="0" xfId="0" applyFont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0" fontId="4" fillId="7" borderId="43" xfId="0" applyFont="1" applyFill="1" applyBorder="1" applyAlignment="1">
      <alignment horizontal="center" vertical="center"/>
    </xf>
    <xf numFmtId="0" fontId="4" fillId="7" borderId="50" xfId="0" applyFont="1" applyFill="1" applyBorder="1" applyAlignment="1">
      <alignment horizontal="center" vertical="center"/>
    </xf>
    <xf numFmtId="0" fontId="24" fillId="0" borderId="0" xfId="0" applyFont="1" applyAlignment="1">
      <alignment vertical="center" wrapText="1"/>
    </xf>
    <xf numFmtId="0" fontId="4" fillId="7" borderId="58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horizontal="center" vertical="center"/>
    </xf>
    <xf numFmtId="0" fontId="4" fillId="20" borderId="44" xfId="0" applyFont="1" applyFill="1" applyBorder="1" applyAlignment="1">
      <alignment horizontal="center" vertical="center" wrapText="1"/>
    </xf>
    <xf numFmtId="0" fontId="4" fillId="20" borderId="45" xfId="0" applyFont="1" applyFill="1" applyBorder="1" applyAlignment="1">
      <alignment horizontal="center" vertical="center" wrapText="1"/>
    </xf>
    <xf numFmtId="0" fontId="4" fillId="20" borderId="47" xfId="0" applyFont="1" applyFill="1" applyBorder="1" applyAlignment="1">
      <alignment horizontal="center" vertical="center" wrapText="1"/>
    </xf>
    <xf numFmtId="0" fontId="4" fillId="20" borderId="38" xfId="0" applyFont="1" applyFill="1" applyBorder="1" applyAlignment="1">
      <alignment horizontal="center" vertical="center" wrapText="1"/>
    </xf>
    <xf numFmtId="0" fontId="4" fillId="20" borderId="4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73" xfId="0" applyFont="1" applyFill="1" applyBorder="1" applyAlignment="1">
      <alignment horizontal="center" vertical="center" wrapText="1"/>
    </xf>
    <xf numFmtId="0" fontId="4" fillId="7" borderId="26" xfId="0" applyFont="1" applyFill="1" applyBorder="1" applyAlignment="1">
      <alignment horizontal="center" vertical="center" wrapText="1"/>
    </xf>
    <xf numFmtId="0" fontId="4" fillId="7" borderId="27" xfId="0" applyFont="1" applyFill="1" applyBorder="1" applyAlignment="1">
      <alignment horizontal="center" vertical="center"/>
    </xf>
    <xf numFmtId="0" fontId="4" fillId="7" borderId="24" xfId="0" applyFont="1" applyFill="1" applyBorder="1" applyAlignment="1">
      <alignment horizontal="center" vertical="center"/>
    </xf>
    <xf numFmtId="0" fontId="4" fillId="11" borderId="59" xfId="0" applyFont="1" applyFill="1" applyBorder="1" applyAlignment="1">
      <alignment horizontal="center" vertical="center" wrapText="1"/>
    </xf>
    <xf numFmtId="0" fontId="4" fillId="11" borderId="17" xfId="0" applyFont="1" applyFill="1" applyBorder="1" applyAlignment="1">
      <alignment horizontal="center" vertical="center" wrapText="1"/>
    </xf>
    <xf numFmtId="0" fontId="4" fillId="11" borderId="42" xfId="0" applyFont="1" applyFill="1" applyBorder="1" applyAlignment="1">
      <alignment horizontal="center" vertical="center"/>
    </xf>
    <xf numFmtId="0" fontId="4" fillId="11" borderId="44" xfId="0" applyFont="1" applyFill="1" applyBorder="1" applyAlignment="1">
      <alignment horizontal="center" vertical="center"/>
    </xf>
    <xf numFmtId="0" fontId="4" fillId="11" borderId="47" xfId="0" applyFont="1" applyFill="1" applyBorder="1" applyAlignment="1">
      <alignment horizontal="center" vertical="center"/>
    </xf>
    <xf numFmtId="0" fontId="4" fillId="7" borderId="23" xfId="0" applyFont="1" applyFill="1" applyBorder="1" applyAlignment="1">
      <alignment horizontal="center" vertical="center" wrapText="1"/>
    </xf>
    <xf numFmtId="0" fontId="4" fillId="15" borderId="23" xfId="0" applyFont="1" applyFill="1" applyBorder="1" applyAlignment="1">
      <alignment horizontal="center" vertical="center" wrapText="1"/>
    </xf>
    <xf numFmtId="0" fontId="4" fillId="15" borderId="28" xfId="0" applyFont="1" applyFill="1" applyBorder="1" applyAlignment="1">
      <alignment horizontal="center" vertical="center"/>
    </xf>
    <xf numFmtId="0" fontId="4" fillId="15" borderId="25" xfId="0" applyFont="1" applyFill="1" applyBorder="1" applyAlignment="1">
      <alignment horizontal="center" vertical="center"/>
    </xf>
    <xf numFmtId="0" fontId="4" fillId="20" borderId="39" xfId="0" applyFont="1" applyFill="1" applyBorder="1" applyAlignment="1">
      <alignment horizontal="center" vertical="center" wrapText="1"/>
    </xf>
    <xf numFmtId="0" fontId="4" fillId="20" borderId="25" xfId="0" applyFont="1" applyFill="1" applyBorder="1" applyAlignment="1">
      <alignment horizontal="center" vertical="center" wrapText="1"/>
    </xf>
    <xf numFmtId="178" fontId="4" fillId="0" borderId="2" xfId="0" applyNumberFormat="1" applyFont="1" applyBorder="1" applyAlignment="1">
      <alignment horizontal="center" vertical="center"/>
    </xf>
    <xf numFmtId="178" fontId="4" fillId="0" borderId="1" xfId="0" applyNumberFormat="1" applyFont="1" applyBorder="1" applyAlignment="1">
      <alignment horizontal="center" vertical="center"/>
    </xf>
    <xf numFmtId="178" fontId="4" fillId="0" borderId="3" xfId="0" quotePrefix="1" applyNumberFormat="1" applyFont="1" applyBorder="1" applyAlignment="1">
      <alignment horizontal="center" vertical="center"/>
    </xf>
    <xf numFmtId="0" fontId="25" fillId="7" borderId="48" xfId="0" applyFont="1" applyFill="1" applyBorder="1" applyAlignment="1">
      <alignment horizontal="center" vertical="center"/>
    </xf>
    <xf numFmtId="0" fontId="4" fillId="7" borderId="65" xfId="0" applyFont="1" applyFill="1" applyBorder="1" applyAlignment="1">
      <alignment horizontal="center" vertical="center"/>
    </xf>
    <xf numFmtId="0" fontId="4" fillId="7" borderId="66" xfId="0" applyFont="1" applyFill="1" applyBorder="1" applyAlignment="1">
      <alignment horizontal="center" vertical="center"/>
    </xf>
    <xf numFmtId="0" fontId="4" fillId="7" borderId="77" xfId="0" applyFont="1" applyFill="1" applyBorder="1" applyAlignment="1">
      <alignment horizontal="center" vertical="center"/>
    </xf>
    <xf numFmtId="0" fontId="4" fillId="0" borderId="38" xfId="0" applyFont="1" applyBorder="1" applyAlignment="1">
      <alignment horizontal="center" vertical="center"/>
    </xf>
    <xf numFmtId="0" fontId="4" fillId="0" borderId="40" xfId="0" applyFont="1" applyBorder="1" applyAlignment="1">
      <alignment horizontal="center" vertical="center"/>
    </xf>
    <xf numFmtId="0" fontId="25" fillId="11" borderId="10" xfId="0" applyFont="1" applyFill="1" applyBorder="1" applyAlignment="1">
      <alignment horizontal="center" vertical="center"/>
    </xf>
    <xf numFmtId="0" fontId="25" fillId="11" borderId="12" xfId="0" applyFont="1" applyFill="1" applyBorder="1" applyAlignment="1">
      <alignment horizontal="center" vertical="center"/>
    </xf>
    <xf numFmtId="0" fontId="25" fillId="11" borderId="25" xfId="0" applyFont="1" applyFill="1" applyBorder="1" applyAlignment="1">
      <alignment horizontal="center" vertical="center"/>
    </xf>
    <xf numFmtId="0" fontId="25" fillId="11" borderId="44" xfId="0" applyFont="1" applyFill="1" applyBorder="1" applyAlignment="1">
      <alignment horizontal="center" vertical="center"/>
    </xf>
    <xf numFmtId="0" fontId="10" fillId="0" borderId="33" xfId="0" applyFont="1" applyBorder="1" applyAlignment="1">
      <alignment horizontal="center" vertical="center"/>
    </xf>
    <xf numFmtId="178" fontId="10" fillId="0" borderId="34" xfId="0" applyNumberFormat="1" applyFont="1" applyBorder="1" applyAlignment="1">
      <alignment horizontal="center" vertical="center"/>
    </xf>
    <xf numFmtId="178" fontId="10" fillId="0" borderId="35" xfId="0" applyNumberFormat="1" applyFont="1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178" fontId="10" fillId="0" borderId="8" xfId="0" applyNumberFormat="1" applyFont="1" applyBorder="1" applyAlignment="1">
      <alignment horizontal="center" vertical="center"/>
    </xf>
    <xf numFmtId="178" fontId="10" fillId="0" borderId="1" xfId="0" applyNumberFormat="1" applyFont="1" applyBorder="1" applyAlignment="1">
      <alignment horizontal="center" vertical="center"/>
    </xf>
    <xf numFmtId="178" fontId="10" fillId="0" borderId="9" xfId="0" applyNumberFormat="1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178" fontId="10" fillId="0" borderId="3" xfId="0" applyNumberFormat="1" applyFont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178" fontId="10" fillId="0" borderId="5" xfId="0" applyNumberFormat="1" applyFont="1" applyBorder="1" applyAlignment="1">
      <alignment horizontal="center" vertical="center"/>
    </xf>
    <xf numFmtId="178" fontId="10" fillId="0" borderId="6" xfId="0" applyNumberFormat="1" applyFont="1" applyBorder="1" applyAlignment="1">
      <alignment horizontal="center" vertical="center"/>
    </xf>
    <xf numFmtId="0" fontId="4" fillId="20" borderId="61" xfId="0" applyFont="1" applyFill="1" applyBorder="1" applyAlignment="1">
      <alignment horizontal="center" vertical="center" wrapText="1"/>
    </xf>
    <xf numFmtId="0" fontId="10" fillId="0" borderId="63" xfId="0" applyFont="1" applyBorder="1" applyAlignment="1">
      <alignment horizontal="center" vertical="center"/>
    </xf>
    <xf numFmtId="0" fontId="10" fillId="0" borderId="35" xfId="0" applyFont="1" applyBorder="1" applyAlignment="1">
      <alignment horizontal="center" vertical="center"/>
    </xf>
    <xf numFmtId="0" fontId="10" fillId="0" borderId="34" xfId="0" applyFont="1" applyBorder="1" applyAlignment="1">
      <alignment horizontal="center" vertical="center"/>
    </xf>
    <xf numFmtId="0" fontId="10" fillId="0" borderId="64" xfId="0" applyFont="1" applyBorder="1" applyAlignment="1">
      <alignment horizontal="center" vertical="center"/>
    </xf>
    <xf numFmtId="0" fontId="10" fillId="0" borderId="7" xfId="0" applyFont="1" applyBorder="1">
      <alignment vertical="center"/>
    </xf>
    <xf numFmtId="0" fontId="10" fillId="0" borderId="14" xfId="0" applyFont="1" applyBorder="1">
      <alignment vertical="center"/>
    </xf>
    <xf numFmtId="0" fontId="10" fillId="0" borderId="8" xfId="0" applyFont="1" applyBorder="1">
      <alignment vertical="center"/>
    </xf>
    <xf numFmtId="0" fontId="10" fillId="0" borderId="65" xfId="0" applyFont="1" applyBorder="1">
      <alignment vertical="center"/>
    </xf>
    <xf numFmtId="178" fontId="10" fillId="0" borderId="76" xfId="0" applyNumberFormat="1" applyFont="1" applyBorder="1" applyAlignment="1">
      <alignment horizontal="center" vertical="center"/>
    </xf>
    <xf numFmtId="178" fontId="10" fillId="0" borderId="2" xfId="0" applyNumberFormat="1" applyFont="1" applyBorder="1" applyAlignment="1">
      <alignment horizontal="center" vertical="center"/>
    </xf>
    <xf numFmtId="180" fontId="9" fillId="0" borderId="2" xfId="0" applyNumberFormat="1" applyFont="1" applyBorder="1" applyAlignment="1">
      <alignment horizontal="center" vertical="center"/>
    </xf>
    <xf numFmtId="180" fontId="10" fillId="0" borderId="1" xfId="0" applyNumberFormat="1" applyFont="1" applyBorder="1" applyAlignment="1">
      <alignment horizontal="center" vertical="center"/>
    </xf>
    <xf numFmtId="178" fontId="10" fillId="0" borderId="66" xfId="0" applyNumberFormat="1" applyFont="1" applyBorder="1" applyAlignment="1">
      <alignment horizontal="center" vertical="center"/>
    </xf>
    <xf numFmtId="180" fontId="24" fillId="0" borderId="2" xfId="0" applyNumberFormat="1" applyFont="1" applyBorder="1" applyAlignment="1">
      <alignment horizontal="center" vertical="center"/>
    </xf>
    <xf numFmtId="180" fontId="24" fillId="0" borderId="1" xfId="0" applyNumberFormat="1" applyFont="1" applyBorder="1" applyAlignment="1">
      <alignment horizontal="center" vertical="center"/>
    </xf>
    <xf numFmtId="178" fontId="7" fillId="0" borderId="15" xfId="0" applyNumberFormat="1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7" fillId="0" borderId="66" xfId="0" applyFont="1" applyBorder="1" applyAlignment="1">
      <alignment horizontal="center" vertical="center"/>
    </xf>
    <xf numFmtId="178" fontId="10" fillId="0" borderId="2" xfId="0" quotePrefix="1" applyNumberFormat="1" applyFont="1" applyBorder="1" applyAlignment="1">
      <alignment horizontal="center" vertical="center"/>
    </xf>
    <xf numFmtId="178" fontId="10" fillId="0" borderId="76" xfId="0" applyNumberFormat="1" applyFont="1" applyFill="1" applyBorder="1" applyAlignment="1">
      <alignment horizontal="center" vertical="center"/>
    </xf>
    <xf numFmtId="178" fontId="10" fillId="0" borderId="2" xfId="0" quotePrefix="1" applyNumberFormat="1" applyFont="1" applyFill="1" applyBorder="1" applyAlignment="1">
      <alignment horizontal="center" vertical="center"/>
    </xf>
    <xf numFmtId="178" fontId="10" fillId="0" borderId="74" xfId="0" applyNumberFormat="1" applyFont="1" applyBorder="1" applyAlignment="1">
      <alignment horizontal="center" vertical="center"/>
    </xf>
    <xf numFmtId="178" fontId="10" fillId="0" borderId="4" xfId="0" quotePrefix="1" applyNumberFormat="1" applyFont="1" applyBorder="1" applyAlignment="1">
      <alignment horizontal="center" vertical="center"/>
    </xf>
    <xf numFmtId="180" fontId="9" fillId="0" borderId="4" xfId="0" applyNumberFormat="1" applyFont="1" applyBorder="1" applyAlignment="1">
      <alignment horizontal="center" vertical="center"/>
    </xf>
    <xf numFmtId="180" fontId="10" fillId="0" borderId="5" xfId="0" applyNumberFormat="1" applyFont="1" applyBorder="1" applyAlignment="1">
      <alignment horizontal="center" vertical="center"/>
    </xf>
    <xf numFmtId="178" fontId="10" fillId="0" borderId="77" xfId="0" applyNumberFormat="1" applyFont="1" applyBorder="1" applyAlignment="1">
      <alignment horizontal="center" vertical="center"/>
    </xf>
    <xf numFmtId="180" fontId="24" fillId="0" borderId="4" xfId="0" applyNumberFormat="1" applyFont="1" applyBorder="1" applyAlignment="1">
      <alignment horizontal="center" vertical="center"/>
    </xf>
    <xf numFmtId="180" fontId="24" fillId="0" borderId="5" xfId="0" applyNumberFormat="1" applyFont="1" applyBorder="1" applyAlignment="1">
      <alignment horizontal="center" vertical="center"/>
    </xf>
    <xf numFmtId="178" fontId="10" fillId="0" borderId="4" xfId="0" applyNumberFormat="1" applyFont="1" applyBorder="1" applyAlignment="1">
      <alignment horizontal="center" vertical="center"/>
    </xf>
    <xf numFmtId="178" fontId="7" fillId="0" borderId="16" xfId="0" applyNumberFormat="1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7" fillId="0" borderId="77" xfId="0" applyFont="1" applyBorder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10" fillId="7" borderId="24" xfId="0" applyFont="1" applyFill="1" applyBorder="1">
      <alignment vertical="center"/>
    </xf>
    <xf numFmtId="178" fontId="10" fillId="0" borderId="7" xfId="0" applyNumberFormat="1" applyFont="1" applyBorder="1" applyAlignment="1">
      <alignment horizontal="center" vertical="center"/>
    </xf>
    <xf numFmtId="178" fontId="10" fillId="0" borderId="8" xfId="0" quotePrefix="1" applyNumberFormat="1" applyFont="1" applyBorder="1" applyAlignment="1">
      <alignment horizontal="center" vertical="center"/>
    </xf>
    <xf numFmtId="178" fontId="10" fillId="0" borderId="9" xfId="0" quotePrefix="1" applyNumberFormat="1" applyFont="1" applyBorder="1" applyAlignment="1">
      <alignment horizontal="center" vertical="center"/>
    </xf>
    <xf numFmtId="178" fontId="10" fillId="0" borderId="1" xfId="0" quotePrefix="1" applyNumberFormat="1" applyFont="1" applyBorder="1" applyAlignment="1">
      <alignment horizontal="center" vertical="center"/>
    </xf>
    <xf numFmtId="178" fontId="10" fillId="0" borderId="3" xfId="0" quotePrefix="1" applyNumberFormat="1" applyFont="1" applyBorder="1" applyAlignment="1">
      <alignment horizontal="center" vertical="center"/>
    </xf>
    <xf numFmtId="0" fontId="10" fillId="0" borderId="2" xfId="0" applyFont="1" applyBorder="1">
      <alignment vertical="center"/>
    </xf>
    <xf numFmtId="0" fontId="10" fillId="0" borderId="1" xfId="0" applyFont="1" applyBorder="1">
      <alignment vertical="center"/>
    </xf>
    <xf numFmtId="0" fontId="10" fillId="0" borderId="3" xfId="0" applyFont="1" applyBorder="1">
      <alignment vertical="center"/>
    </xf>
    <xf numFmtId="178" fontId="10" fillId="0" borderId="10" xfId="0" applyNumberFormat="1" applyFont="1" applyBorder="1" applyAlignment="1">
      <alignment horizontal="center" vertical="center"/>
    </xf>
    <xf numFmtId="0" fontId="10" fillId="0" borderId="11" xfId="0" applyFont="1" applyBorder="1" applyAlignment="1">
      <alignment horizontal="center" vertical="center"/>
    </xf>
    <xf numFmtId="0" fontId="10" fillId="0" borderId="12" xfId="0" applyFont="1" applyBorder="1" applyAlignment="1">
      <alignment horizontal="center" vertical="center"/>
    </xf>
    <xf numFmtId="0" fontId="10" fillId="0" borderId="4" xfId="0" applyFont="1" applyBorder="1">
      <alignment vertical="center"/>
    </xf>
    <xf numFmtId="0" fontId="10" fillId="0" borderId="5" xfId="0" applyFont="1" applyBorder="1">
      <alignment vertical="center"/>
    </xf>
    <xf numFmtId="0" fontId="10" fillId="0" borderId="6" xfId="0" applyFont="1" applyBorder="1">
      <alignment vertical="center"/>
    </xf>
    <xf numFmtId="0" fontId="10" fillId="0" borderId="0" xfId="0" applyFont="1" applyBorder="1" applyAlignment="1">
      <alignment horizontal="left" vertical="center"/>
    </xf>
    <xf numFmtId="0" fontId="10" fillId="0" borderId="29" xfId="0" applyFont="1" applyBorder="1" applyAlignment="1">
      <alignment horizontal="left" vertical="center"/>
    </xf>
    <xf numFmtId="0" fontId="34" fillId="11" borderId="52" xfId="0" applyFont="1" applyFill="1" applyBorder="1" applyAlignment="1">
      <alignment horizontal="center" vertical="center"/>
    </xf>
    <xf numFmtId="0" fontId="34" fillId="7" borderId="28" xfId="0" applyFont="1" applyFill="1" applyBorder="1" applyAlignment="1">
      <alignment horizontal="center" vertical="center"/>
    </xf>
    <xf numFmtId="0" fontId="4" fillId="7" borderId="16" xfId="0" applyFont="1" applyFill="1" applyBorder="1" applyAlignment="1">
      <alignment horizontal="center" vertical="center"/>
    </xf>
    <xf numFmtId="178" fontId="10" fillId="0" borderId="15" xfId="0" applyNumberFormat="1" applyFont="1" applyBorder="1" applyAlignment="1">
      <alignment horizontal="center" vertical="center"/>
    </xf>
    <xf numFmtId="178" fontId="4" fillId="0" borderId="15" xfId="0" applyNumberFormat="1" applyFont="1" applyBorder="1" applyAlignment="1">
      <alignment horizontal="center" vertical="center"/>
    </xf>
    <xf numFmtId="178" fontId="10" fillId="0" borderId="16" xfId="0" applyNumberFormat="1" applyFont="1" applyBorder="1" applyAlignment="1">
      <alignment horizontal="center" vertical="center"/>
    </xf>
    <xf numFmtId="0" fontId="4" fillId="11" borderId="80" xfId="0" applyFont="1" applyFill="1" applyBorder="1" applyAlignment="1">
      <alignment horizontal="center" vertical="center"/>
    </xf>
    <xf numFmtId="0" fontId="2" fillId="19" borderId="34" xfId="0" applyFont="1" applyFill="1" applyBorder="1" applyAlignment="1">
      <alignment horizontal="center" vertical="center"/>
    </xf>
    <xf numFmtId="0" fontId="2" fillId="19" borderId="8" xfId="0" applyFont="1" applyFill="1" applyBorder="1" applyAlignment="1">
      <alignment horizontal="center" vertical="center"/>
    </xf>
    <xf numFmtId="181" fontId="10" fillId="0" borderId="8" xfId="0" applyNumberFormat="1" applyFont="1" applyBorder="1" applyAlignment="1">
      <alignment horizontal="center" vertical="center"/>
    </xf>
    <xf numFmtId="181" fontId="4" fillId="0" borderId="1" xfId="0" applyNumberFormat="1" applyFont="1" applyBorder="1" applyAlignment="1">
      <alignment horizontal="center" vertical="center"/>
    </xf>
    <xf numFmtId="181" fontId="10" fillId="0" borderId="5" xfId="0" applyNumberFormat="1" applyFont="1" applyBorder="1" applyAlignment="1">
      <alignment horizontal="center" vertical="center"/>
    </xf>
    <xf numFmtId="181" fontId="10" fillId="0" borderId="81" xfId="0" applyNumberFormat="1" applyFont="1" applyBorder="1" applyAlignment="1">
      <alignment horizontal="center" vertical="center"/>
    </xf>
    <xf numFmtId="181" fontId="4" fillId="0" borderId="82" xfId="0" applyNumberFormat="1" applyFont="1" applyBorder="1" applyAlignment="1">
      <alignment horizontal="center" vertical="center"/>
    </xf>
    <xf numFmtId="181" fontId="10" fillId="0" borderId="80" xfId="0" applyNumberFormat="1" applyFont="1" applyBorder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 vertical="center" wrapText="1"/>
    </xf>
    <xf numFmtId="0" fontId="2" fillId="7" borderId="3" xfId="0" applyFont="1" applyFill="1" applyBorder="1" applyAlignment="1">
      <alignment horizontal="center" vertical="center"/>
    </xf>
    <xf numFmtId="0" fontId="2" fillId="7" borderId="34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7" borderId="35" xfId="0" applyFont="1" applyFill="1" applyBorder="1" applyAlignment="1">
      <alignment horizontal="center" vertical="center"/>
    </xf>
    <xf numFmtId="0" fontId="2" fillId="7" borderId="5" xfId="0" applyFont="1" applyFill="1" applyBorder="1" applyAlignment="1">
      <alignment horizontal="center" vertical="center"/>
    </xf>
    <xf numFmtId="0" fontId="2" fillId="7" borderId="6" xfId="0" applyFont="1" applyFill="1" applyBorder="1" applyAlignment="1">
      <alignment horizontal="center" vertical="center"/>
    </xf>
    <xf numFmtId="0" fontId="2" fillId="7" borderId="33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4" fillId="7" borderId="24" xfId="0" applyFont="1" applyFill="1" applyBorder="1" applyAlignment="1">
      <alignment horizontal="center" vertical="center"/>
    </xf>
    <xf numFmtId="0" fontId="4" fillId="7" borderId="73" xfId="0" applyFont="1" applyFill="1" applyBorder="1" applyAlignment="1">
      <alignment horizontal="center" vertical="center"/>
    </xf>
    <xf numFmtId="0" fontId="4" fillId="7" borderId="27" xfId="0" applyFont="1" applyFill="1" applyBorder="1" applyAlignment="1">
      <alignment horizontal="center" vertical="center"/>
    </xf>
    <xf numFmtId="0" fontId="2" fillId="7" borderId="48" xfId="0" applyFont="1" applyFill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46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25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2" fillId="7" borderId="4" xfId="0" applyFont="1" applyFill="1" applyBorder="1" applyAlignment="1">
      <alignment horizontal="center" vertical="center"/>
    </xf>
    <xf numFmtId="178" fontId="10" fillId="21" borderId="76" xfId="0" applyNumberFormat="1" applyFont="1" applyFill="1" applyBorder="1" applyAlignment="1">
      <alignment horizontal="center" vertical="center"/>
    </xf>
    <xf numFmtId="178" fontId="10" fillId="21" borderId="2" xfId="0" quotePrefix="1" applyNumberFormat="1" applyFont="1" applyFill="1" applyBorder="1" applyAlignment="1">
      <alignment horizontal="center" vertical="center"/>
    </xf>
    <xf numFmtId="178" fontId="10" fillId="21" borderId="3" xfId="0" applyNumberFormat="1" applyFont="1" applyFill="1" applyBorder="1" applyAlignment="1">
      <alignment horizontal="center" vertical="center"/>
    </xf>
    <xf numFmtId="180" fontId="9" fillId="21" borderId="2" xfId="0" applyNumberFormat="1" applyFont="1" applyFill="1" applyBorder="1" applyAlignment="1">
      <alignment horizontal="center" vertical="center"/>
    </xf>
    <xf numFmtId="180" fontId="10" fillId="21" borderId="1" xfId="0" applyNumberFormat="1" applyFont="1" applyFill="1" applyBorder="1" applyAlignment="1">
      <alignment horizontal="center" vertical="center"/>
    </xf>
    <xf numFmtId="178" fontId="10" fillId="21" borderId="66" xfId="0" applyNumberFormat="1" applyFont="1" applyFill="1" applyBorder="1" applyAlignment="1">
      <alignment horizontal="center" vertical="center"/>
    </xf>
    <xf numFmtId="180" fontId="24" fillId="21" borderId="2" xfId="0" applyNumberFormat="1" applyFont="1" applyFill="1" applyBorder="1" applyAlignment="1">
      <alignment horizontal="center" vertical="center"/>
    </xf>
    <xf numFmtId="180" fontId="24" fillId="21" borderId="1" xfId="0" applyNumberFormat="1" applyFont="1" applyFill="1" applyBorder="1" applyAlignment="1">
      <alignment horizontal="center" vertical="center"/>
    </xf>
    <xf numFmtId="178" fontId="10" fillId="21" borderId="2" xfId="0" applyNumberFormat="1" applyFont="1" applyFill="1" applyBorder="1" applyAlignment="1">
      <alignment horizontal="center" vertical="center"/>
    </xf>
    <xf numFmtId="178" fontId="7" fillId="21" borderId="15" xfId="0" applyNumberFormat="1" applyFont="1" applyFill="1" applyBorder="1" applyAlignment="1">
      <alignment horizontal="center" vertical="center"/>
    </xf>
    <xf numFmtId="0" fontId="7" fillId="21" borderId="1" xfId="0" applyFont="1" applyFill="1" applyBorder="1" applyAlignment="1">
      <alignment horizontal="center" vertical="center"/>
    </xf>
    <xf numFmtId="0" fontId="7" fillId="21" borderId="66" xfId="0" applyFont="1" applyFill="1" applyBorder="1" applyAlignment="1">
      <alignment horizontal="center" vertical="center"/>
    </xf>
    <xf numFmtId="0" fontId="10" fillId="21" borderId="0" xfId="0" applyFont="1" applyFill="1">
      <alignment vertical="center"/>
    </xf>
    <xf numFmtId="0" fontId="4" fillId="21" borderId="43" xfId="0" applyFont="1" applyFill="1" applyBorder="1" applyAlignment="1">
      <alignment horizontal="center" vertical="center"/>
    </xf>
    <xf numFmtId="178" fontId="4" fillId="21" borderId="2" xfId="0" applyNumberFormat="1" applyFont="1" applyFill="1" applyBorder="1" applyAlignment="1">
      <alignment horizontal="center" vertical="center"/>
    </xf>
    <xf numFmtId="178" fontId="4" fillId="21" borderId="1" xfId="0" applyNumberFormat="1" applyFont="1" applyFill="1" applyBorder="1" applyAlignment="1">
      <alignment horizontal="center" vertical="center"/>
    </xf>
    <xf numFmtId="178" fontId="4" fillId="21" borderId="3" xfId="0" quotePrefix="1" applyNumberFormat="1" applyFont="1" applyFill="1" applyBorder="1" applyAlignment="1">
      <alignment horizontal="center" vertical="center"/>
    </xf>
    <xf numFmtId="181" fontId="4" fillId="21" borderId="1" xfId="0" applyNumberFormat="1" applyFont="1" applyFill="1" applyBorder="1" applyAlignment="1">
      <alignment horizontal="center" vertical="center"/>
    </xf>
    <xf numFmtId="181" fontId="4" fillId="21" borderId="82" xfId="0" applyNumberFormat="1" applyFont="1" applyFill="1" applyBorder="1" applyAlignment="1">
      <alignment horizontal="center" vertical="center"/>
    </xf>
    <xf numFmtId="178" fontId="4" fillId="21" borderId="15" xfId="0" applyNumberFormat="1" applyFont="1" applyFill="1" applyBorder="1" applyAlignment="1">
      <alignment horizontal="center" vertical="center"/>
    </xf>
    <xf numFmtId="0" fontId="4" fillId="21" borderId="1" xfId="0" applyFont="1" applyFill="1" applyBorder="1" applyAlignment="1">
      <alignment horizontal="center" vertical="center"/>
    </xf>
    <xf numFmtId="0" fontId="4" fillId="21" borderId="3" xfId="0" applyFont="1" applyFill="1" applyBorder="1" applyAlignment="1">
      <alignment horizontal="center" vertical="center"/>
    </xf>
    <xf numFmtId="0" fontId="4" fillId="7" borderId="4" xfId="0" applyFont="1" applyFill="1" applyBorder="1" applyAlignment="1">
      <alignment horizontal="center" vertical="center"/>
    </xf>
    <xf numFmtId="0" fontId="4" fillId="7" borderId="21" xfId="0" applyFont="1" applyFill="1" applyBorder="1" applyAlignment="1">
      <alignment horizontal="center" vertical="center"/>
    </xf>
    <xf numFmtId="0" fontId="7" fillId="0" borderId="0" xfId="0" applyFont="1" applyAlignment="1">
      <alignment horizontal="left" vertical="center"/>
    </xf>
    <xf numFmtId="0" fontId="4" fillId="7" borderId="6" xfId="0" applyFont="1" applyFill="1" applyBorder="1" applyAlignment="1">
      <alignment horizontal="center" vertical="center"/>
    </xf>
    <xf numFmtId="0" fontId="2" fillId="9" borderId="10" xfId="0" applyFont="1" applyFill="1" applyBorder="1" applyAlignment="1">
      <alignment horizontal="center" vertical="center"/>
    </xf>
    <xf numFmtId="0" fontId="6" fillId="0" borderId="0" xfId="0" applyFont="1" applyBorder="1" applyAlignment="1">
      <alignment horizontal="left" vertical="center"/>
    </xf>
    <xf numFmtId="0" fontId="2" fillId="0" borderId="27" xfId="0" applyFont="1" applyBorder="1" applyAlignment="1">
      <alignment vertical="center" wrapText="1"/>
    </xf>
    <xf numFmtId="0" fontId="2" fillId="0" borderId="15" xfId="0" applyFont="1" applyBorder="1">
      <alignment vertical="center"/>
    </xf>
    <xf numFmtId="0" fontId="2" fillId="0" borderId="70" xfId="0" applyFont="1" applyBorder="1">
      <alignment vertical="center"/>
    </xf>
    <xf numFmtId="0" fontId="2" fillId="0" borderId="27" xfId="0" applyFont="1" applyBorder="1" applyAlignment="1">
      <alignment vertical="center"/>
    </xf>
    <xf numFmtId="0" fontId="2" fillId="7" borderId="2" xfId="0" applyFont="1" applyFill="1" applyBorder="1" applyAlignment="1">
      <alignment horizontal="center" vertical="center"/>
    </xf>
    <xf numFmtId="0" fontId="2" fillId="0" borderId="16" xfId="0" applyFont="1" applyBorder="1">
      <alignment vertical="center"/>
    </xf>
    <xf numFmtId="0" fontId="2" fillId="0" borderId="83" xfId="0" applyFont="1" applyBorder="1" applyAlignment="1">
      <alignment horizontal="center" vertical="center"/>
    </xf>
    <xf numFmtId="0" fontId="2" fillId="0" borderId="76" xfId="0" applyFont="1" applyBorder="1" applyAlignment="1">
      <alignment horizontal="center" vertical="center"/>
    </xf>
    <xf numFmtId="0" fontId="2" fillId="0" borderId="74" xfId="0" applyFont="1" applyBorder="1" applyAlignment="1">
      <alignment horizontal="center" vertical="center"/>
    </xf>
    <xf numFmtId="0" fontId="2" fillId="0" borderId="14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4" xfId="0" applyFont="1" applyBorder="1">
      <alignment vertical="center"/>
    </xf>
    <xf numFmtId="0" fontId="2" fillId="0" borderId="7" xfId="0" applyFont="1" applyBorder="1">
      <alignment vertical="center"/>
    </xf>
    <xf numFmtId="0" fontId="2" fillId="7" borderId="34" xfId="0" applyFont="1" applyFill="1" applyBorder="1">
      <alignment vertical="center"/>
    </xf>
    <xf numFmtId="0" fontId="2" fillId="7" borderId="35" xfId="0" applyFont="1" applyFill="1" applyBorder="1">
      <alignment vertical="center"/>
    </xf>
    <xf numFmtId="0" fontId="2" fillId="7" borderId="76" xfId="0" applyFont="1" applyFill="1" applyBorder="1" applyAlignment="1">
      <alignment horizontal="center" vertical="center"/>
    </xf>
    <xf numFmtId="0" fontId="2" fillId="7" borderId="1" xfId="0" applyFont="1" applyFill="1" applyBorder="1">
      <alignment vertical="center"/>
    </xf>
    <xf numFmtId="0" fontId="2" fillId="7" borderId="3" xfId="0" applyFont="1" applyFill="1" applyBorder="1">
      <alignment vertical="center"/>
    </xf>
    <xf numFmtId="0" fontId="2" fillId="7" borderId="5" xfId="0" applyFont="1" applyFill="1" applyBorder="1">
      <alignment vertical="center"/>
    </xf>
    <xf numFmtId="0" fontId="2" fillId="7" borderId="6" xfId="0" applyFont="1" applyFill="1" applyBorder="1">
      <alignment vertical="center"/>
    </xf>
    <xf numFmtId="0" fontId="2" fillId="7" borderId="0" xfId="0" applyFont="1" applyFill="1" applyBorder="1">
      <alignment vertical="center"/>
    </xf>
    <xf numFmtId="0" fontId="2" fillId="13" borderId="63" xfId="0" applyFont="1" applyFill="1" applyBorder="1" applyAlignment="1">
      <alignment horizontal="center" vertical="center"/>
    </xf>
    <xf numFmtId="0" fontId="2" fillId="13" borderId="34" xfId="0" applyFont="1" applyFill="1" applyBorder="1">
      <alignment vertical="center"/>
    </xf>
    <xf numFmtId="0" fontId="2" fillId="13" borderId="35" xfId="0" applyFont="1" applyFill="1" applyBorder="1">
      <alignment vertical="center"/>
    </xf>
    <xf numFmtId="0" fontId="2" fillId="13" borderId="26" xfId="0" applyFont="1" applyFill="1" applyBorder="1">
      <alignment vertical="center"/>
    </xf>
    <xf numFmtId="0" fontId="2" fillId="13" borderId="22" xfId="0" applyFont="1" applyFill="1" applyBorder="1">
      <alignment vertical="center"/>
    </xf>
    <xf numFmtId="0" fontId="2" fillId="13" borderId="76" xfId="0" applyFont="1" applyFill="1" applyBorder="1" applyAlignment="1">
      <alignment horizontal="center" vertical="center"/>
    </xf>
    <xf numFmtId="0" fontId="2" fillId="13" borderId="1" xfId="0" applyFont="1" applyFill="1" applyBorder="1">
      <alignment vertical="center"/>
    </xf>
    <xf numFmtId="0" fontId="2" fillId="13" borderId="3" xfId="0" applyFont="1" applyFill="1" applyBorder="1">
      <alignment vertical="center"/>
    </xf>
    <xf numFmtId="0" fontId="2" fillId="13" borderId="27" xfId="0" applyFont="1" applyFill="1" applyBorder="1">
      <alignment vertical="center"/>
    </xf>
    <xf numFmtId="0" fontId="2" fillId="13" borderId="0" xfId="0" applyFont="1" applyFill="1" applyBorder="1">
      <alignment vertical="center"/>
    </xf>
    <xf numFmtId="0" fontId="2" fillId="13" borderId="74" xfId="0" applyFont="1" applyFill="1" applyBorder="1" applyAlignment="1">
      <alignment horizontal="center" vertical="center"/>
    </xf>
    <xf numFmtId="0" fontId="2" fillId="13" borderId="5" xfId="0" applyFont="1" applyFill="1" applyBorder="1">
      <alignment vertical="center"/>
    </xf>
    <xf numFmtId="0" fontId="2" fillId="13" borderId="6" xfId="0" applyFont="1" applyFill="1" applyBorder="1">
      <alignment vertical="center"/>
    </xf>
    <xf numFmtId="0" fontId="2" fillId="13" borderId="24" xfId="0" applyFont="1" applyFill="1" applyBorder="1">
      <alignment vertical="center"/>
    </xf>
    <xf numFmtId="0" fontId="2" fillId="13" borderId="29" xfId="0" applyFont="1" applyFill="1" applyBorder="1">
      <alignment vertical="center"/>
    </xf>
    <xf numFmtId="0" fontId="2" fillId="7" borderId="83" xfId="0" applyFont="1" applyFill="1" applyBorder="1" applyAlignment="1">
      <alignment horizontal="center" vertical="center"/>
    </xf>
    <xf numFmtId="0" fontId="2" fillId="7" borderId="72" xfId="0" applyFont="1" applyFill="1" applyBorder="1" applyAlignment="1">
      <alignment horizontal="center" vertical="center"/>
    </xf>
    <xf numFmtId="0" fontId="2" fillId="13" borderId="33" xfId="0" applyFont="1" applyFill="1" applyBorder="1" applyAlignment="1">
      <alignment horizontal="center" vertical="center"/>
    </xf>
    <xf numFmtId="0" fontId="2" fillId="13" borderId="34" xfId="0" applyFont="1" applyFill="1" applyBorder="1" applyAlignment="1">
      <alignment horizontal="center" vertical="center"/>
    </xf>
    <xf numFmtId="0" fontId="2" fillId="13" borderId="35" xfId="0" applyFont="1" applyFill="1" applyBorder="1" applyAlignment="1">
      <alignment horizontal="center" vertical="center"/>
    </xf>
    <xf numFmtId="0" fontId="2" fillId="13" borderId="3" xfId="0" applyFont="1" applyFill="1" applyBorder="1" applyAlignment="1">
      <alignment horizontal="center" vertical="center"/>
    </xf>
    <xf numFmtId="0" fontId="2" fillId="13" borderId="4" xfId="0" applyFont="1" applyFill="1" applyBorder="1" applyAlignment="1">
      <alignment horizontal="center" vertical="center"/>
    </xf>
    <xf numFmtId="0" fontId="2" fillId="13" borderId="5" xfId="0" applyFont="1" applyFill="1" applyBorder="1" applyAlignment="1">
      <alignment horizontal="center" vertical="center"/>
    </xf>
    <xf numFmtId="0" fontId="2" fillId="13" borderId="6" xfId="0" applyFont="1" applyFill="1" applyBorder="1" applyAlignment="1">
      <alignment horizontal="center" vertical="center"/>
    </xf>
    <xf numFmtId="0" fontId="4" fillId="7" borderId="38" xfId="0" applyFont="1" applyFill="1" applyBorder="1" applyAlignment="1">
      <alignment horizontal="center" vertical="center"/>
    </xf>
    <xf numFmtId="0" fontId="4" fillId="7" borderId="39" xfId="0" applyFont="1" applyFill="1" applyBorder="1" applyAlignment="1">
      <alignment horizontal="center" vertical="center"/>
    </xf>
    <xf numFmtId="0" fontId="4" fillId="7" borderId="68" xfId="0" applyFont="1" applyFill="1" applyBorder="1" applyAlignment="1">
      <alignment horizontal="center" vertical="center"/>
    </xf>
    <xf numFmtId="0" fontId="4" fillId="7" borderId="44" xfId="0" applyFont="1" applyFill="1" applyBorder="1" applyAlignment="1">
      <alignment horizontal="center" vertical="center"/>
    </xf>
    <xf numFmtId="0" fontId="4" fillId="7" borderId="45" xfId="0" applyFont="1" applyFill="1" applyBorder="1" applyAlignment="1">
      <alignment horizontal="center" vertical="center"/>
    </xf>
    <xf numFmtId="0" fontId="25" fillId="7" borderId="39" xfId="0" applyFont="1" applyFill="1" applyBorder="1" applyAlignment="1">
      <alignment horizontal="center" vertical="center"/>
    </xf>
    <xf numFmtId="0" fontId="25" fillId="7" borderId="40" xfId="0" applyFont="1" applyFill="1" applyBorder="1" applyAlignment="1">
      <alignment horizontal="center" vertical="center"/>
    </xf>
    <xf numFmtId="0" fontId="25" fillId="7" borderId="45" xfId="0" applyFont="1" applyFill="1" applyBorder="1" applyAlignment="1">
      <alignment horizontal="center" vertical="center"/>
    </xf>
    <xf numFmtId="0" fontId="25" fillId="7" borderId="47" xfId="0" applyFont="1" applyFill="1" applyBorder="1" applyAlignment="1">
      <alignment horizontal="center" vertical="center"/>
    </xf>
    <xf numFmtId="0" fontId="2" fillId="19" borderId="1" xfId="0" applyFont="1" applyFill="1" applyBorder="1" applyAlignment="1">
      <alignment horizontal="center" vertical="center"/>
    </xf>
    <xf numFmtId="0" fontId="2" fillId="19" borderId="3" xfId="0" applyFont="1" applyFill="1" applyBorder="1">
      <alignment vertical="center"/>
    </xf>
    <xf numFmtId="0" fontId="7" fillId="0" borderId="0" xfId="0" applyFont="1" applyAlignment="1">
      <alignment horizontal="right" vertical="center"/>
    </xf>
    <xf numFmtId="0" fontId="4" fillId="0" borderId="4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10" fillId="0" borderId="16" xfId="0" applyFont="1" applyBorder="1" applyAlignment="1">
      <alignment horizontal="center" vertical="center"/>
    </xf>
    <xf numFmtId="0" fontId="10" fillId="0" borderId="19" xfId="0" applyFont="1" applyBorder="1" applyAlignment="1">
      <alignment horizontal="center" vertical="center"/>
    </xf>
    <xf numFmtId="0" fontId="10" fillId="0" borderId="21" xfId="0" applyFont="1" applyBorder="1" applyAlignment="1">
      <alignment horizontal="center" vertical="center"/>
    </xf>
    <xf numFmtId="0" fontId="10" fillId="0" borderId="9" xfId="0" quotePrefix="1" applyFont="1" applyBorder="1" applyAlignment="1">
      <alignment horizontal="center" vertical="center"/>
    </xf>
    <xf numFmtId="0" fontId="10" fillId="0" borderId="65" xfId="0" quotePrefix="1" applyFont="1" applyBorder="1" applyAlignment="1">
      <alignment horizontal="center" vertical="center"/>
    </xf>
    <xf numFmtId="0" fontId="10" fillId="0" borderId="77" xfId="0" applyFont="1" applyBorder="1" applyAlignment="1">
      <alignment horizontal="center" vertical="center"/>
    </xf>
    <xf numFmtId="0" fontId="4" fillId="11" borderId="51" xfId="0" applyFont="1" applyFill="1" applyBorder="1" applyAlignment="1">
      <alignment horizontal="center" vertical="center"/>
    </xf>
    <xf numFmtId="0" fontId="4" fillId="0" borderId="77" xfId="0" applyFont="1" applyBorder="1" applyAlignment="1">
      <alignment horizontal="center" vertical="center"/>
    </xf>
    <xf numFmtId="0" fontId="10" fillId="0" borderId="14" xfId="0" quotePrefix="1" applyFont="1" applyBorder="1" applyAlignment="1">
      <alignment horizontal="center" vertical="center"/>
    </xf>
    <xf numFmtId="0" fontId="4" fillId="21" borderId="58" xfId="0" applyFont="1" applyFill="1" applyBorder="1" applyAlignment="1">
      <alignment horizontal="center" vertical="center"/>
    </xf>
    <xf numFmtId="178" fontId="4" fillId="21" borderId="7" xfId="0" applyNumberFormat="1" applyFont="1" applyFill="1" applyBorder="1" applyAlignment="1">
      <alignment horizontal="center" vertical="center"/>
    </xf>
    <xf numFmtId="178" fontId="4" fillId="21" borderId="8" xfId="0" applyNumberFormat="1" applyFont="1" applyFill="1" applyBorder="1" applyAlignment="1">
      <alignment horizontal="center" vertical="center"/>
    </xf>
    <xf numFmtId="178" fontId="10" fillId="21" borderId="8" xfId="0" quotePrefix="1" applyNumberFormat="1" applyFont="1" applyFill="1" applyBorder="1" applyAlignment="1">
      <alignment horizontal="center" vertical="center"/>
    </xf>
    <xf numFmtId="178" fontId="10" fillId="21" borderId="9" xfId="0" quotePrefix="1" applyNumberFormat="1" applyFont="1" applyFill="1" applyBorder="1" applyAlignment="1">
      <alignment horizontal="center" vertical="center"/>
    </xf>
    <xf numFmtId="181" fontId="4" fillId="21" borderId="8" xfId="0" applyNumberFormat="1" applyFont="1" applyFill="1" applyBorder="1" applyAlignment="1">
      <alignment horizontal="center" vertical="center"/>
    </xf>
    <xf numFmtId="181" fontId="10" fillId="21" borderId="81" xfId="0" applyNumberFormat="1" applyFont="1" applyFill="1" applyBorder="1" applyAlignment="1">
      <alignment horizontal="center" vertical="center"/>
    </xf>
    <xf numFmtId="178" fontId="10" fillId="21" borderId="15" xfId="0" applyNumberFormat="1" applyFont="1" applyFill="1" applyBorder="1" applyAlignment="1">
      <alignment horizontal="center" vertical="center"/>
    </xf>
    <xf numFmtId="178" fontId="10" fillId="21" borderId="1" xfId="0" applyNumberFormat="1" applyFont="1" applyFill="1" applyBorder="1" applyAlignment="1">
      <alignment horizontal="center" vertical="center"/>
    </xf>
    <xf numFmtId="178" fontId="10" fillId="21" borderId="1" xfId="0" quotePrefix="1" applyNumberFormat="1" applyFont="1" applyFill="1" applyBorder="1" applyAlignment="1">
      <alignment horizontal="center" vertical="center"/>
    </xf>
    <xf numFmtId="178" fontId="10" fillId="21" borderId="3" xfId="0" quotePrefix="1" applyNumberFormat="1" applyFont="1" applyFill="1" applyBorder="1" applyAlignment="1">
      <alignment horizontal="center" vertical="center"/>
    </xf>
    <xf numFmtId="0" fontId="10" fillId="21" borderId="2" xfId="0" applyFont="1" applyFill="1" applyBorder="1">
      <alignment vertical="center"/>
    </xf>
    <xf numFmtId="0" fontId="10" fillId="21" borderId="1" xfId="0" applyFont="1" applyFill="1" applyBorder="1">
      <alignment vertical="center"/>
    </xf>
    <xf numFmtId="0" fontId="10" fillId="21" borderId="3" xfId="0" applyFont="1" applyFill="1" applyBorder="1">
      <alignment vertical="center"/>
    </xf>
    <xf numFmtId="0" fontId="4" fillId="21" borderId="33" xfId="0" applyFont="1" applyFill="1" applyBorder="1" applyAlignment="1">
      <alignment horizontal="center" vertical="center"/>
    </xf>
    <xf numFmtId="0" fontId="4" fillId="21" borderId="37" xfId="0" quotePrefix="1" applyFont="1" applyFill="1" applyBorder="1" applyAlignment="1">
      <alignment horizontal="center" vertical="center"/>
    </xf>
    <xf numFmtId="0" fontId="4" fillId="21" borderId="64" xfId="0" quotePrefix="1" applyFont="1" applyFill="1" applyBorder="1" applyAlignment="1">
      <alignment horizontal="center" vertical="center"/>
    </xf>
    <xf numFmtId="0" fontId="10" fillId="21" borderId="36" xfId="0" applyFont="1" applyFill="1" applyBorder="1" applyAlignment="1">
      <alignment horizontal="center" vertical="center"/>
    </xf>
    <xf numFmtId="0" fontId="10" fillId="21" borderId="35" xfId="0" quotePrefix="1" applyFont="1" applyFill="1" applyBorder="1" applyAlignment="1">
      <alignment horizontal="center" vertical="center"/>
    </xf>
    <xf numFmtId="0" fontId="25" fillId="0" borderId="0" xfId="0" applyFont="1">
      <alignment vertical="center"/>
    </xf>
    <xf numFmtId="0" fontId="2" fillId="0" borderId="0" xfId="0" applyFont="1" applyAlignment="1">
      <alignment horizontal="left" vertical="center"/>
    </xf>
    <xf numFmtId="0" fontId="2" fillId="0" borderId="27" xfId="0" applyFont="1" applyBorder="1">
      <alignment vertical="center"/>
    </xf>
    <xf numFmtId="0" fontId="2" fillId="0" borderId="28" xfId="0" applyFont="1" applyBorder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40" fillId="0" borderId="0" xfId="0" applyFont="1">
      <alignment vertical="center"/>
    </xf>
    <xf numFmtId="9" fontId="7" fillId="0" borderId="0" xfId="0" quotePrefix="1" applyNumberFormat="1" applyFont="1">
      <alignment vertical="center"/>
    </xf>
    <xf numFmtId="0" fontId="2" fillId="0" borderId="0" xfId="0" applyFont="1" applyFill="1" applyAlignment="1">
      <alignment horizontal="left" vertical="center"/>
    </xf>
    <xf numFmtId="0" fontId="2" fillId="0" borderId="0" xfId="0" applyFont="1" applyBorder="1" applyAlignment="1">
      <alignment vertical="center"/>
    </xf>
    <xf numFmtId="0" fontId="2" fillId="0" borderId="33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2" fillId="0" borderId="34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2" fillId="0" borderId="39" xfId="0" applyFont="1" applyFill="1" applyBorder="1" applyAlignment="1">
      <alignment horizontal="center" vertical="center" wrapText="1"/>
    </xf>
    <xf numFmtId="0" fontId="2" fillId="0" borderId="34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left" vertical="center"/>
    </xf>
    <xf numFmtId="0" fontId="4" fillId="7" borderId="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7" borderId="12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2" fillId="5" borderId="33" xfId="0" applyFont="1" applyFill="1" applyBorder="1" applyAlignment="1">
      <alignment horizontal="center" vertical="center"/>
    </xf>
    <xf numFmtId="0" fontId="2" fillId="5" borderId="38" xfId="0" applyFont="1" applyFill="1" applyBorder="1" applyAlignment="1">
      <alignment horizontal="center" vertical="center"/>
    </xf>
    <xf numFmtId="0" fontId="2" fillId="5" borderId="7" xfId="0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center" vertical="center"/>
    </xf>
    <xf numFmtId="0" fontId="2" fillId="18" borderId="33" xfId="0" applyFont="1" applyFill="1" applyBorder="1" applyAlignment="1">
      <alignment horizontal="center" vertical="center"/>
    </xf>
    <xf numFmtId="0" fontId="2" fillId="18" borderId="2" xfId="0" applyFont="1" applyFill="1" applyBorder="1" applyAlignment="1">
      <alignment horizontal="center" vertical="center"/>
    </xf>
    <xf numFmtId="0" fontId="2" fillId="18" borderId="4" xfId="0" applyFont="1" applyFill="1" applyBorder="1" applyAlignment="1">
      <alignment horizontal="center" vertical="center"/>
    </xf>
    <xf numFmtId="0" fontId="2" fillId="0" borderId="34" xfId="0" applyFont="1" applyFill="1" applyBorder="1" applyAlignment="1">
      <alignment vertical="center" wrapText="1"/>
    </xf>
    <xf numFmtId="0" fontId="2" fillId="0" borderId="35" xfId="0" applyFont="1" applyFill="1" applyBorder="1">
      <alignment vertical="center"/>
    </xf>
    <xf numFmtId="0" fontId="2" fillId="0" borderId="45" xfId="0" applyFont="1" applyFill="1" applyBorder="1">
      <alignment vertical="center"/>
    </xf>
    <xf numFmtId="0" fontId="2" fillId="0" borderId="45" xfId="0" applyFont="1" applyFill="1" applyBorder="1" applyAlignment="1">
      <alignment vertical="center" wrapText="1"/>
    </xf>
    <xf numFmtId="0" fontId="2" fillId="0" borderId="47" xfId="0" applyFont="1" applyFill="1" applyBorder="1">
      <alignment vertical="center"/>
    </xf>
    <xf numFmtId="0" fontId="2" fillId="0" borderId="5" xfId="0" applyFont="1" applyBorder="1" applyAlignment="1">
      <alignment horizontal="center" vertical="center" wrapText="1"/>
    </xf>
    <xf numFmtId="0" fontId="2" fillId="0" borderId="8" xfId="0" applyFont="1" applyBorder="1" applyAlignment="1">
      <alignment vertical="center"/>
    </xf>
    <xf numFmtId="0" fontId="10" fillId="0" borderId="1" xfId="0" applyFont="1" applyBorder="1" applyAlignment="1">
      <alignment vertical="center" wrapText="1"/>
    </xf>
    <xf numFmtId="0" fontId="2" fillId="0" borderId="36" xfId="0" applyFont="1" applyBorder="1" applyAlignment="1">
      <alignment vertical="center" wrapText="1"/>
    </xf>
    <xf numFmtId="0" fontId="4" fillId="0" borderId="48" xfId="0" applyFont="1" applyBorder="1" applyAlignment="1">
      <alignment vertical="center" wrapText="1"/>
    </xf>
    <xf numFmtId="0" fontId="4" fillId="0" borderId="84" xfId="0" applyFont="1" applyBorder="1" applyAlignment="1">
      <alignment vertical="center"/>
    </xf>
    <xf numFmtId="0" fontId="4" fillId="0" borderId="49" xfId="0" applyFont="1" applyBorder="1" applyAlignment="1">
      <alignment vertical="center"/>
    </xf>
    <xf numFmtId="0" fontId="2" fillId="0" borderId="88" xfId="0" applyFont="1" applyBorder="1">
      <alignment vertical="center"/>
    </xf>
    <xf numFmtId="0" fontId="2" fillId="0" borderId="89" xfId="0" applyFont="1" applyBorder="1">
      <alignment vertical="center"/>
    </xf>
    <xf numFmtId="0" fontId="2" fillId="0" borderId="88" xfId="0" applyFont="1" applyBorder="1" applyAlignment="1">
      <alignment horizontal="center" vertical="center"/>
    </xf>
    <xf numFmtId="0" fontId="2" fillId="0" borderId="89" xfId="0" applyFont="1" applyBorder="1" applyAlignment="1">
      <alignment horizontal="center" vertical="center"/>
    </xf>
    <xf numFmtId="0" fontId="23" fillId="0" borderId="0" xfId="0" applyFont="1" applyBorder="1">
      <alignment vertical="center"/>
    </xf>
    <xf numFmtId="0" fontId="2" fillId="0" borderId="55" xfId="0" applyFont="1" applyFill="1" applyBorder="1" applyAlignment="1">
      <alignment vertical="center" wrapText="1"/>
    </xf>
    <xf numFmtId="0" fontId="10" fillId="0" borderId="3" xfId="0" applyFont="1" applyFill="1" applyBorder="1" applyAlignment="1">
      <alignment vertical="center" wrapText="1"/>
    </xf>
    <xf numFmtId="0" fontId="2" fillId="0" borderId="53" xfId="0" applyFont="1" applyBorder="1" applyAlignment="1">
      <alignment vertical="center" wrapText="1"/>
    </xf>
    <xf numFmtId="0" fontId="2" fillId="0" borderId="45" xfId="0" applyFont="1" applyBorder="1" applyAlignment="1">
      <alignment vertical="center" wrapText="1"/>
    </xf>
    <xf numFmtId="0" fontId="2" fillId="0" borderId="9" xfId="0" applyFont="1" applyFill="1" applyBorder="1" applyAlignment="1">
      <alignment vertical="center" wrapText="1"/>
    </xf>
    <xf numFmtId="0" fontId="4" fillId="0" borderId="84" xfId="0" applyFont="1" applyBorder="1" applyAlignment="1">
      <alignment vertical="center" wrapText="1"/>
    </xf>
    <xf numFmtId="0" fontId="4" fillId="0" borderId="58" xfId="0" applyFont="1" applyBorder="1" applyAlignment="1">
      <alignment vertical="center"/>
    </xf>
    <xf numFmtId="0" fontId="2" fillId="18" borderId="38" xfId="0" applyFont="1" applyFill="1" applyBorder="1" applyAlignment="1">
      <alignment horizontal="center" vertical="center"/>
    </xf>
    <xf numFmtId="0" fontId="2" fillId="0" borderId="41" xfId="0" applyFont="1" applyBorder="1">
      <alignment vertical="center"/>
    </xf>
    <xf numFmtId="0" fontId="2" fillId="0" borderId="53" xfId="0" applyFont="1" applyFill="1" applyBorder="1" applyAlignment="1">
      <alignment vertical="center" wrapText="1"/>
    </xf>
    <xf numFmtId="0" fontId="2" fillId="0" borderId="39" xfId="0" applyFont="1" applyBorder="1" applyAlignment="1">
      <alignment vertical="center"/>
    </xf>
    <xf numFmtId="0" fontId="2" fillId="0" borderId="45" xfId="0" applyFont="1" applyBorder="1" applyAlignment="1">
      <alignment vertical="center"/>
    </xf>
    <xf numFmtId="0" fontId="2" fillId="0" borderId="6" xfId="0" applyFont="1" applyBorder="1" applyAlignment="1">
      <alignment vertical="center"/>
    </xf>
    <xf numFmtId="0" fontId="4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49" fontId="2" fillId="0" borderId="0" xfId="0" applyNumberFormat="1" applyFont="1" applyAlignment="1">
      <alignment horizontal="center" vertical="center"/>
    </xf>
    <xf numFmtId="0" fontId="2" fillId="0" borderId="85" xfId="0" applyFont="1" applyBorder="1" applyAlignment="1">
      <alignment horizontal="center" vertical="center"/>
    </xf>
    <xf numFmtId="0" fontId="23" fillId="0" borderId="0" xfId="0" applyFont="1" applyAlignment="1">
      <alignment vertical="center"/>
    </xf>
    <xf numFmtId="0" fontId="6" fillId="0" borderId="0" xfId="0" applyFont="1" applyAlignment="1">
      <alignment vertical="center" wrapText="1"/>
    </xf>
    <xf numFmtId="0" fontId="23" fillId="0" borderId="0" xfId="0" applyFont="1" applyAlignment="1">
      <alignment vertical="center" wrapText="1"/>
    </xf>
    <xf numFmtId="0" fontId="10" fillId="0" borderId="9" xfId="0" applyFont="1" applyFill="1" applyBorder="1">
      <alignment vertical="center"/>
    </xf>
    <xf numFmtId="0" fontId="0" fillId="0" borderId="59" xfId="0" applyBorder="1" applyAlignment="1">
      <alignment horizontal="left" vertical="center"/>
    </xf>
    <xf numFmtId="0" fontId="0" fillId="0" borderId="42" xfId="0" applyBorder="1" applyAlignment="1">
      <alignment horizontal="left" vertical="center"/>
    </xf>
    <xf numFmtId="0" fontId="0" fillId="0" borderId="44" xfId="0" applyBorder="1" applyAlignment="1">
      <alignment horizontal="left" vertical="center"/>
    </xf>
    <xf numFmtId="0" fontId="20" fillId="7" borderId="30" xfId="0" applyFont="1" applyFill="1" applyBorder="1" applyAlignment="1">
      <alignment horizontal="center" vertical="center"/>
    </xf>
    <xf numFmtId="0" fontId="20" fillId="7" borderId="13" xfId="0" applyFont="1" applyFill="1" applyBorder="1" applyAlignment="1">
      <alignment horizontal="center" vertical="center"/>
    </xf>
    <xf numFmtId="0" fontId="0" fillId="0" borderId="59" xfId="0" applyBorder="1" applyAlignment="1">
      <alignment horizontal="left" vertical="center" wrapText="1"/>
    </xf>
    <xf numFmtId="0" fontId="2" fillId="0" borderId="59" xfId="0" applyFont="1" applyBorder="1" applyAlignment="1">
      <alignment horizontal="center" vertical="center"/>
    </xf>
    <xf numFmtId="0" fontId="2" fillId="0" borderId="44" xfId="0" applyFont="1" applyBorder="1" applyAlignment="1">
      <alignment horizontal="center" vertical="center"/>
    </xf>
    <xf numFmtId="0" fontId="10" fillId="20" borderId="59" xfId="0" applyFont="1" applyFill="1" applyBorder="1" applyAlignment="1">
      <alignment horizontal="center" vertical="center"/>
    </xf>
    <xf numFmtId="0" fontId="10" fillId="20" borderId="44" xfId="0" applyFont="1" applyFill="1" applyBorder="1" applyAlignment="1">
      <alignment horizontal="center" vertical="center"/>
    </xf>
    <xf numFmtId="0" fontId="2" fillId="20" borderId="34" xfId="0" applyFont="1" applyFill="1" applyBorder="1" applyAlignment="1">
      <alignment horizontal="center" vertical="center"/>
    </xf>
    <xf numFmtId="0" fontId="2" fillId="20" borderId="1" xfId="0" applyFont="1" applyFill="1" applyBorder="1" applyAlignment="1">
      <alignment horizontal="center" vertical="center"/>
    </xf>
    <xf numFmtId="0" fontId="2" fillId="20" borderId="33" xfId="0" applyFont="1" applyFill="1" applyBorder="1" applyAlignment="1">
      <alignment horizontal="center" vertical="center"/>
    </xf>
    <xf numFmtId="0" fontId="2" fillId="20" borderId="2" xfId="0" applyFont="1" applyFill="1" applyBorder="1" applyAlignment="1">
      <alignment horizontal="center" vertical="center"/>
    </xf>
    <xf numFmtId="0" fontId="2" fillId="20" borderId="4" xfId="0" applyFon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2" fillId="0" borderId="45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2" fillId="20" borderId="59" xfId="0" applyFont="1" applyFill="1" applyBorder="1" applyAlignment="1">
      <alignment horizontal="center" vertical="center"/>
    </xf>
    <xf numFmtId="0" fontId="2" fillId="20" borderId="44" xfId="0" applyFont="1" applyFill="1" applyBorder="1" applyAlignment="1">
      <alignment horizontal="center" vertical="center"/>
    </xf>
    <xf numFmtId="0" fontId="10" fillId="20" borderId="1" xfId="0" applyFont="1" applyFill="1" applyBorder="1" applyAlignment="1">
      <alignment horizontal="center" vertical="center"/>
    </xf>
    <xf numFmtId="0" fontId="10" fillId="20" borderId="5" xfId="0" applyFont="1" applyFill="1" applyBorder="1" applyAlignment="1">
      <alignment horizontal="center" vertical="center"/>
    </xf>
    <xf numFmtId="0" fontId="2" fillId="0" borderId="33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2" fillId="0" borderId="55" xfId="0" applyFont="1" applyFill="1" applyBorder="1" applyAlignment="1">
      <alignment horizontal="center" vertical="center"/>
    </xf>
    <xf numFmtId="0" fontId="2" fillId="0" borderId="45" xfId="0" applyFont="1" applyFill="1" applyBorder="1" applyAlignment="1">
      <alignment horizontal="center" vertical="center"/>
    </xf>
    <xf numFmtId="0" fontId="2" fillId="15" borderId="1" xfId="0" applyFont="1" applyFill="1" applyBorder="1" applyAlignment="1">
      <alignment horizontal="center" vertical="center"/>
    </xf>
    <xf numFmtId="0" fontId="2" fillId="20" borderId="55" xfId="0" applyFont="1" applyFill="1" applyBorder="1" applyAlignment="1">
      <alignment horizontal="center" vertical="center" wrapText="1"/>
    </xf>
    <xf numFmtId="0" fontId="2" fillId="20" borderId="45" xfId="0" applyFont="1" applyFill="1" applyBorder="1" applyAlignment="1">
      <alignment horizontal="center" vertical="center"/>
    </xf>
    <xf numFmtId="0" fontId="2" fillId="20" borderId="42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 vertical="center" wrapText="1"/>
    </xf>
    <xf numFmtId="0" fontId="2" fillId="11" borderId="16" xfId="0" applyFont="1" applyFill="1" applyBorder="1" applyAlignment="1">
      <alignment horizontal="center" vertical="center"/>
    </xf>
    <xf numFmtId="0" fontId="2" fillId="11" borderId="5" xfId="0" applyFont="1" applyFill="1" applyBorder="1" applyAlignment="1">
      <alignment horizontal="center" vertical="center"/>
    </xf>
    <xf numFmtId="0" fontId="2" fillId="11" borderId="6" xfId="0" applyFont="1" applyFill="1" applyBorder="1" applyAlignment="1">
      <alignment horizontal="center" vertical="center"/>
    </xf>
    <xf numFmtId="0" fontId="2" fillId="7" borderId="15" xfId="0" applyFont="1" applyFill="1" applyBorder="1" applyAlignment="1">
      <alignment horizontal="center" vertical="center"/>
    </xf>
    <xf numFmtId="0" fontId="2" fillId="7" borderId="3" xfId="0" applyFont="1" applyFill="1" applyBorder="1" applyAlignment="1">
      <alignment horizontal="center" vertical="center"/>
    </xf>
    <xf numFmtId="0" fontId="2" fillId="11" borderId="37" xfId="0" applyFont="1" applyFill="1" applyBorder="1" applyAlignment="1">
      <alignment horizontal="center" vertical="center"/>
    </xf>
    <xf numFmtId="0" fontId="2" fillId="11" borderId="34" xfId="0" applyFont="1" applyFill="1" applyBorder="1" applyAlignment="1">
      <alignment horizontal="center" vertical="center"/>
    </xf>
    <xf numFmtId="0" fontId="2" fillId="11" borderId="35" xfId="0" applyFont="1" applyFill="1" applyBorder="1" applyAlignment="1">
      <alignment horizontal="center" vertical="center"/>
    </xf>
    <xf numFmtId="0" fontId="2" fillId="7" borderId="31" xfId="0" applyFont="1" applyFill="1" applyBorder="1" applyAlignment="1">
      <alignment horizontal="center" vertical="center"/>
    </xf>
    <xf numFmtId="0" fontId="2" fillId="7" borderId="13" xfId="0" applyFont="1" applyFill="1" applyBorder="1" applyAlignment="1">
      <alignment horizontal="center" vertical="center"/>
    </xf>
    <xf numFmtId="0" fontId="2" fillId="7" borderId="11" xfId="0" applyFont="1" applyFill="1" applyBorder="1" applyAlignment="1">
      <alignment horizontal="center" vertical="center"/>
    </xf>
    <xf numFmtId="0" fontId="2" fillId="11" borderId="14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center" vertical="center"/>
    </xf>
    <xf numFmtId="0" fontId="2" fillId="11" borderId="15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7" borderId="12" xfId="0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left" vertical="center" wrapText="1"/>
    </xf>
    <xf numFmtId="0" fontId="2" fillId="11" borderId="9" xfId="0" applyFont="1" applyFill="1" applyBorder="1" applyAlignment="1">
      <alignment horizontal="left" vertical="center" wrapText="1"/>
    </xf>
    <xf numFmtId="0" fontId="2" fillId="11" borderId="1" xfId="0" applyFont="1" applyFill="1" applyBorder="1" applyAlignment="1">
      <alignment horizontal="left" vertical="center" wrapText="1"/>
    </xf>
    <xf numFmtId="0" fontId="2" fillId="11" borderId="3" xfId="0" applyFont="1" applyFill="1" applyBorder="1" applyAlignment="1">
      <alignment horizontal="left" vertical="center" wrapText="1"/>
    </xf>
    <xf numFmtId="0" fontId="2" fillId="0" borderId="6" xfId="0" applyFont="1" applyBorder="1" applyAlignment="1">
      <alignment horizontal="center" vertical="center"/>
    </xf>
    <xf numFmtId="0" fontId="2" fillId="7" borderId="34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2" fillId="7" borderId="37" xfId="0" applyFont="1" applyFill="1" applyBorder="1" applyAlignment="1">
      <alignment horizontal="center" vertical="center"/>
    </xf>
    <xf numFmtId="0" fontId="2" fillId="7" borderId="35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 wrapText="1"/>
    </xf>
    <xf numFmtId="0" fontId="2" fillId="0" borderId="28" xfId="0" applyFont="1" applyBorder="1" applyAlignment="1">
      <alignment horizontal="center" vertical="center" wrapText="1"/>
    </xf>
    <xf numFmtId="0" fontId="2" fillId="7" borderId="32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2" fillId="7" borderId="16" xfId="0" applyFont="1" applyFill="1" applyBorder="1" applyAlignment="1">
      <alignment horizontal="center" vertical="center"/>
    </xf>
    <xf numFmtId="0" fontId="2" fillId="7" borderId="5" xfId="0" applyFont="1" applyFill="1" applyBorder="1" applyAlignment="1">
      <alignment horizontal="center" vertical="center"/>
    </xf>
    <xf numFmtId="0" fontId="2" fillId="7" borderId="6" xfId="0" applyFont="1" applyFill="1" applyBorder="1" applyAlignment="1">
      <alignment horizontal="center" vertical="center"/>
    </xf>
    <xf numFmtId="0" fontId="2" fillId="7" borderId="18" xfId="0" applyFont="1" applyFill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wrapText="1"/>
    </xf>
    <xf numFmtId="0" fontId="2" fillId="4" borderId="28" xfId="0" applyFont="1" applyFill="1" applyBorder="1" applyAlignment="1">
      <alignment horizontal="center" vertical="center" wrapText="1"/>
    </xf>
    <xf numFmtId="0" fontId="2" fillId="4" borderId="24" xfId="0" applyFont="1" applyFill="1" applyBorder="1" applyAlignment="1">
      <alignment horizontal="center" vertical="center" wrapText="1"/>
    </xf>
    <xf numFmtId="0" fontId="2" fillId="4" borderId="29" xfId="0" applyFont="1" applyFill="1" applyBorder="1" applyAlignment="1">
      <alignment horizontal="center" vertical="center" wrapText="1"/>
    </xf>
    <xf numFmtId="0" fontId="2" fillId="4" borderId="25" xfId="0" applyFont="1" applyFill="1" applyBorder="1" applyAlignment="1">
      <alignment horizontal="center" vertical="center" wrapText="1"/>
    </xf>
    <xf numFmtId="0" fontId="2" fillId="10" borderId="26" xfId="0" applyFont="1" applyFill="1" applyBorder="1" applyAlignment="1">
      <alignment horizontal="center" vertical="center"/>
    </xf>
    <xf numFmtId="0" fontId="2" fillId="10" borderId="22" xfId="0" applyFont="1" applyFill="1" applyBorder="1" applyAlignment="1">
      <alignment horizontal="center" vertical="center"/>
    </xf>
    <xf numFmtId="0" fontId="2" fillId="10" borderId="23" xfId="0" applyFont="1" applyFill="1" applyBorder="1" applyAlignment="1">
      <alignment horizontal="center" vertical="center"/>
    </xf>
    <xf numFmtId="0" fontId="2" fillId="10" borderId="24" xfId="0" applyFont="1" applyFill="1" applyBorder="1" applyAlignment="1">
      <alignment horizontal="center" vertical="center"/>
    </xf>
    <xf numFmtId="0" fontId="2" fillId="10" borderId="29" xfId="0" applyFont="1" applyFill="1" applyBorder="1" applyAlignment="1">
      <alignment horizontal="center" vertical="center"/>
    </xf>
    <xf numFmtId="0" fontId="2" fillId="10" borderId="25" xfId="0" applyFont="1" applyFill="1" applyBorder="1" applyAlignment="1">
      <alignment horizontal="center" vertical="center"/>
    </xf>
    <xf numFmtId="0" fontId="2" fillId="5" borderId="26" xfId="0" applyFont="1" applyFill="1" applyBorder="1" applyAlignment="1">
      <alignment horizontal="center" vertical="center"/>
    </xf>
    <xf numFmtId="0" fontId="2" fillId="5" borderId="22" xfId="0" applyFont="1" applyFill="1" applyBorder="1" applyAlignment="1">
      <alignment horizontal="center" vertical="center"/>
    </xf>
    <xf numFmtId="0" fontId="2" fillId="5" borderId="23" xfId="0" applyFont="1" applyFill="1" applyBorder="1" applyAlignment="1">
      <alignment horizontal="center" vertical="center"/>
    </xf>
    <xf numFmtId="0" fontId="2" fillId="5" borderId="24" xfId="0" applyFont="1" applyFill="1" applyBorder="1" applyAlignment="1">
      <alignment horizontal="center" vertical="center"/>
    </xf>
    <xf numFmtId="0" fontId="2" fillId="5" borderId="29" xfId="0" applyFont="1" applyFill="1" applyBorder="1" applyAlignment="1">
      <alignment horizontal="center" vertical="center"/>
    </xf>
    <xf numFmtId="0" fontId="2" fillId="5" borderId="25" xfId="0" applyFont="1" applyFill="1" applyBorder="1" applyAlignment="1">
      <alignment horizontal="center" vertical="center"/>
    </xf>
    <xf numFmtId="0" fontId="4" fillId="5" borderId="48" xfId="0" applyFont="1" applyFill="1" applyBorder="1" applyAlignment="1">
      <alignment horizontal="center" vertical="center" wrapText="1"/>
    </xf>
    <xf numFmtId="0" fontId="4" fillId="5" borderId="84" xfId="0" applyFont="1" applyFill="1" applyBorder="1" applyAlignment="1">
      <alignment horizontal="center" vertical="center"/>
    </xf>
    <xf numFmtId="0" fontId="4" fillId="5" borderId="49" xfId="0" applyFont="1" applyFill="1" applyBorder="1" applyAlignment="1">
      <alignment horizontal="center" vertical="center"/>
    </xf>
    <xf numFmtId="0" fontId="4" fillId="18" borderId="48" xfId="0" applyFont="1" applyFill="1" applyBorder="1" applyAlignment="1">
      <alignment horizontal="center" vertical="center" wrapText="1"/>
    </xf>
    <xf numFmtId="0" fontId="4" fillId="18" borderId="84" xfId="0" applyFont="1" applyFill="1" applyBorder="1" applyAlignment="1">
      <alignment horizontal="center" vertical="center"/>
    </xf>
    <xf numFmtId="0" fontId="4" fillId="18" borderId="49" xfId="0" applyFon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/>
    </xf>
    <xf numFmtId="0" fontId="2" fillId="0" borderId="55" xfId="0" applyFont="1" applyFill="1" applyBorder="1" applyAlignment="1">
      <alignment horizontal="center" vertical="center" wrapText="1"/>
    </xf>
    <xf numFmtId="0" fontId="2" fillId="0" borderId="53" xfId="0" applyFont="1" applyFill="1" applyBorder="1" applyAlignment="1">
      <alignment horizontal="center" vertical="center" wrapText="1"/>
    </xf>
    <xf numFmtId="0" fontId="2" fillId="0" borderId="45" xfId="0" applyFont="1" applyFill="1" applyBorder="1" applyAlignment="1">
      <alignment horizontal="center" vertical="center" wrapText="1"/>
    </xf>
    <xf numFmtId="0" fontId="2" fillId="0" borderId="39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 wrapText="1"/>
    </xf>
    <xf numFmtId="0" fontId="2" fillId="11" borderId="53" xfId="0" applyFont="1" applyFill="1" applyBorder="1" applyAlignment="1">
      <alignment horizontal="center" vertical="center" wrapText="1"/>
    </xf>
    <xf numFmtId="0" fontId="2" fillId="11" borderId="8" xfId="0" applyFont="1" applyFill="1" applyBorder="1" applyAlignment="1">
      <alignment horizontal="center" vertical="center" wrapText="1"/>
    </xf>
    <xf numFmtId="0" fontId="2" fillId="22" borderId="0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 wrapText="1"/>
    </xf>
    <xf numFmtId="0" fontId="2" fillId="0" borderId="34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2" fillId="0" borderId="55" xfId="0" applyFont="1" applyBorder="1" applyAlignment="1">
      <alignment horizontal="center" vertical="center" wrapText="1"/>
    </xf>
    <xf numFmtId="0" fontId="2" fillId="0" borderId="45" xfId="0" applyFont="1" applyBorder="1" applyAlignment="1">
      <alignment horizontal="center" vertical="center" wrapText="1"/>
    </xf>
    <xf numFmtId="0" fontId="2" fillId="0" borderId="34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11" borderId="5" xfId="0" applyFont="1" applyFill="1" applyBorder="1" applyAlignment="1">
      <alignment horizontal="center" vertical="center" wrapText="1"/>
    </xf>
    <xf numFmtId="0" fontId="2" fillId="19" borderId="55" xfId="0" applyFont="1" applyFill="1" applyBorder="1" applyAlignment="1">
      <alignment horizontal="center" vertical="center" wrapText="1"/>
    </xf>
    <xf numFmtId="0" fontId="2" fillId="19" borderId="53" xfId="0" applyFont="1" applyFill="1" applyBorder="1" applyAlignment="1">
      <alignment horizontal="center" vertical="center" wrapText="1"/>
    </xf>
    <xf numFmtId="0" fontId="2" fillId="19" borderId="8" xfId="0" applyFont="1" applyFill="1" applyBorder="1" applyAlignment="1">
      <alignment horizontal="center" vertical="center" wrapText="1"/>
    </xf>
    <xf numFmtId="0" fontId="4" fillId="7" borderId="33" xfId="0" applyFont="1" applyFill="1" applyBorder="1" applyAlignment="1">
      <alignment horizontal="center" vertical="center" wrapText="1"/>
    </xf>
    <xf numFmtId="0" fontId="4" fillId="7" borderId="4" xfId="0" applyFont="1" applyFill="1" applyBorder="1" applyAlignment="1">
      <alignment horizontal="center" vertical="center"/>
    </xf>
    <xf numFmtId="0" fontId="4" fillId="7" borderId="34" xfId="0" applyFont="1" applyFill="1" applyBorder="1" applyAlignment="1">
      <alignment horizontal="center" vertical="center"/>
    </xf>
    <xf numFmtId="0" fontId="4" fillId="7" borderId="5" xfId="0" applyFont="1" applyFill="1" applyBorder="1" applyAlignment="1">
      <alignment horizontal="center" vertical="center"/>
    </xf>
    <xf numFmtId="0" fontId="2" fillId="7" borderId="33" xfId="0" applyFont="1" applyFill="1" applyBorder="1" applyAlignment="1">
      <alignment horizontal="center" vertical="center"/>
    </xf>
    <xf numFmtId="0" fontId="2" fillId="7" borderId="36" xfId="0" applyFont="1" applyFill="1" applyBorder="1" applyAlignment="1">
      <alignment horizontal="center" vertical="center"/>
    </xf>
    <xf numFmtId="0" fontId="2" fillId="0" borderId="39" xfId="0" applyFont="1" applyFill="1" applyBorder="1" applyAlignment="1">
      <alignment horizontal="center" vertical="center" wrapText="1"/>
    </xf>
    <xf numFmtId="0" fontId="2" fillId="0" borderId="8" xfId="0" applyFont="1" applyFill="1" applyBorder="1" applyAlignment="1">
      <alignment horizontal="center" vertical="center" wrapText="1"/>
    </xf>
    <xf numFmtId="0" fontId="2" fillId="11" borderId="39" xfId="0" applyFont="1" applyFill="1" applyBorder="1" applyAlignment="1">
      <alignment horizontal="center" vertical="center" wrapText="1"/>
    </xf>
    <xf numFmtId="0" fontId="4" fillId="7" borderId="36" xfId="0" applyFont="1" applyFill="1" applyBorder="1" applyAlignment="1">
      <alignment horizontal="center" vertical="center"/>
    </xf>
    <xf numFmtId="0" fontId="4" fillId="7" borderId="21" xfId="0" applyFont="1" applyFill="1" applyBorder="1" applyAlignment="1">
      <alignment horizontal="center" vertical="center"/>
    </xf>
    <xf numFmtId="0" fontId="2" fillId="13" borderId="22" xfId="0" applyFont="1" applyFill="1" applyBorder="1" applyAlignment="1">
      <alignment horizontal="center" vertical="center" wrapText="1"/>
    </xf>
    <xf numFmtId="0" fontId="2" fillId="13" borderId="22" xfId="0" applyFont="1" applyFill="1" applyBorder="1" applyAlignment="1">
      <alignment horizontal="center" vertical="center"/>
    </xf>
    <xf numFmtId="0" fontId="2" fillId="13" borderId="0" xfId="0" applyFont="1" applyFill="1" applyBorder="1" applyAlignment="1">
      <alignment horizontal="center" vertical="center"/>
    </xf>
    <xf numFmtId="0" fontId="2" fillId="13" borderId="29" xfId="0" applyFont="1" applyFill="1" applyBorder="1" applyAlignment="1">
      <alignment horizontal="center" vertical="center"/>
    </xf>
    <xf numFmtId="0" fontId="2" fillId="7" borderId="0" xfId="0" applyFont="1" applyFill="1" applyBorder="1" applyAlignment="1">
      <alignment horizontal="center" vertical="center" wrapText="1"/>
    </xf>
    <xf numFmtId="0" fontId="2" fillId="7" borderId="0" xfId="0" applyFont="1" applyFill="1" applyBorder="1" applyAlignment="1">
      <alignment horizontal="center" vertical="center"/>
    </xf>
    <xf numFmtId="0" fontId="2" fillId="7" borderId="29" xfId="0" applyFont="1" applyFill="1" applyBorder="1" applyAlignment="1">
      <alignment horizontal="center" vertical="center"/>
    </xf>
    <xf numFmtId="0" fontId="2" fillId="11" borderId="10" xfId="0" quotePrefix="1" applyFont="1" applyFill="1" applyBorder="1" applyAlignment="1">
      <alignment horizontal="center" vertical="center"/>
    </xf>
    <xf numFmtId="0" fontId="2" fillId="11" borderId="11" xfId="0" applyFont="1" applyFill="1" applyBorder="1" applyAlignment="1">
      <alignment horizontal="center" vertical="center"/>
    </xf>
    <xf numFmtId="0" fontId="2" fillId="11" borderId="12" xfId="0" applyFont="1" applyFill="1" applyBorder="1" applyAlignment="1">
      <alignment horizontal="center" vertical="center"/>
    </xf>
    <xf numFmtId="0" fontId="25" fillId="7" borderId="34" xfId="0" applyFont="1" applyFill="1" applyBorder="1" applyAlignment="1">
      <alignment horizontal="center" vertical="center"/>
    </xf>
    <xf numFmtId="0" fontId="25" fillId="7" borderId="35" xfId="0" applyFont="1" applyFill="1" applyBorder="1" applyAlignment="1">
      <alignment horizontal="center" vertical="center"/>
    </xf>
    <xf numFmtId="0" fontId="4" fillId="7" borderId="37" xfId="0" applyFont="1" applyFill="1" applyBorder="1" applyAlignment="1">
      <alignment horizontal="center" vertical="center"/>
    </xf>
    <xf numFmtId="0" fontId="2" fillId="0" borderId="10" xfId="0" quotePrefix="1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3" xfId="0" quotePrefix="1" applyFont="1" applyBorder="1" applyAlignment="1">
      <alignment horizontal="center" vertical="center"/>
    </xf>
    <xf numFmtId="0" fontId="4" fillId="7" borderId="33" xfId="0" applyFont="1" applyFill="1" applyBorder="1" applyAlignment="1">
      <alignment horizontal="center" vertical="center"/>
    </xf>
    <xf numFmtId="0" fontId="2" fillId="11" borderId="73" xfId="0" applyFont="1" applyFill="1" applyBorder="1" applyAlignment="1">
      <alignment horizontal="center" vertical="center"/>
    </xf>
    <xf numFmtId="0" fontId="2" fillId="11" borderId="45" xfId="0" applyFont="1" applyFill="1" applyBorder="1" applyAlignment="1">
      <alignment horizontal="center" vertical="center"/>
    </xf>
    <xf numFmtId="0" fontId="2" fillId="11" borderId="47" xfId="0" applyFont="1" applyFill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 wrapText="1"/>
    </xf>
    <xf numFmtId="0" fontId="2" fillId="11" borderId="39" xfId="0" applyFont="1" applyFill="1" applyBorder="1" applyAlignment="1">
      <alignment horizontal="center" vertical="center"/>
    </xf>
    <xf numFmtId="0" fontId="2" fillId="11" borderId="40" xfId="0" applyFont="1" applyFill="1" applyBorder="1" applyAlignment="1">
      <alignment horizontal="center" vertical="center"/>
    </xf>
    <xf numFmtId="0" fontId="2" fillId="11" borderId="55" xfId="0" applyFont="1" applyFill="1" applyBorder="1" applyAlignment="1">
      <alignment horizontal="center" vertical="center"/>
    </xf>
    <xf numFmtId="0" fontId="2" fillId="11" borderId="17" xfId="0" applyFont="1" applyFill="1" applyBorder="1" applyAlignment="1">
      <alignment horizontal="center" vertical="center"/>
    </xf>
    <xf numFmtId="0" fontId="2" fillId="11" borderId="68" xfId="0" applyFont="1" applyFill="1" applyBorder="1" applyAlignment="1">
      <alignment horizontal="center" vertical="center"/>
    </xf>
    <xf numFmtId="0" fontId="2" fillId="11" borderId="56" xfId="0" applyFont="1" applyFill="1" applyBorder="1" applyAlignment="1">
      <alignment horizontal="center" vertical="center"/>
    </xf>
    <xf numFmtId="0" fontId="2" fillId="7" borderId="8" xfId="0" applyFont="1" applyFill="1" applyBorder="1" applyAlignment="1">
      <alignment horizontal="center" vertical="center"/>
    </xf>
    <xf numFmtId="0" fontId="2" fillId="7" borderId="14" xfId="0" applyFont="1" applyFill="1" applyBorder="1" applyAlignment="1">
      <alignment horizontal="center" vertical="center"/>
    </xf>
    <xf numFmtId="0" fontId="2" fillId="7" borderId="56" xfId="0" applyFont="1" applyFill="1" applyBorder="1" applyAlignment="1">
      <alignment horizontal="center" vertical="center"/>
    </xf>
    <xf numFmtId="0" fontId="2" fillId="7" borderId="55" xfId="0" applyFont="1" applyFill="1" applyBorder="1" applyAlignment="1">
      <alignment horizontal="center" vertical="center"/>
    </xf>
    <xf numFmtId="0" fontId="2" fillId="7" borderId="17" xfId="0" applyFont="1" applyFill="1" applyBorder="1" applyAlignment="1">
      <alignment horizontal="center" vertical="center"/>
    </xf>
    <xf numFmtId="0" fontId="2" fillId="7" borderId="68" xfId="0" applyFont="1" applyFill="1" applyBorder="1" applyAlignment="1">
      <alignment horizontal="center" vertical="center"/>
    </xf>
    <xf numFmtId="0" fontId="2" fillId="7" borderId="39" xfId="0" applyFont="1" applyFill="1" applyBorder="1" applyAlignment="1">
      <alignment horizontal="center" vertical="center"/>
    </xf>
    <xf numFmtId="0" fontId="2" fillId="7" borderId="40" xfId="0" applyFont="1" applyFill="1" applyBorder="1" applyAlignment="1">
      <alignment horizontal="center" vertical="center"/>
    </xf>
    <xf numFmtId="0" fontId="2" fillId="7" borderId="9" xfId="0" applyFont="1" applyFill="1" applyBorder="1" applyAlignment="1">
      <alignment horizontal="center" vertical="center"/>
    </xf>
    <xf numFmtId="0" fontId="2" fillId="11" borderId="9" xfId="0" applyFont="1" applyFill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0" fontId="41" fillId="0" borderId="0" xfId="0" applyFont="1" applyAlignment="1">
      <alignment horizontal="center" vertical="center"/>
    </xf>
    <xf numFmtId="0" fontId="2" fillId="17" borderId="0" xfId="0" applyFont="1" applyFill="1" applyAlignment="1">
      <alignment horizontal="center" vertical="center"/>
    </xf>
    <xf numFmtId="0" fontId="2" fillId="0" borderId="24" xfId="0" applyFont="1" applyBorder="1" applyAlignment="1">
      <alignment horizontal="center" vertical="center"/>
    </xf>
    <xf numFmtId="0" fontId="2" fillId="0" borderId="25" xfId="0" applyFont="1" applyBorder="1" applyAlignment="1">
      <alignment horizontal="center" vertical="center"/>
    </xf>
    <xf numFmtId="0" fontId="2" fillId="20" borderId="0" xfId="0" applyFont="1" applyFill="1" applyAlignment="1">
      <alignment horizontal="right" vertical="center"/>
    </xf>
    <xf numFmtId="0" fontId="2" fillId="3" borderId="0" xfId="0" applyFont="1" applyFill="1" applyAlignment="1">
      <alignment horizontal="right" vertical="center"/>
    </xf>
    <xf numFmtId="0" fontId="2" fillId="0" borderId="40" xfId="0" applyFont="1" applyFill="1" applyBorder="1" applyAlignment="1">
      <alignment horizontal="left" vertical="center" wrapText="1"/>
    </xf>
    <xf numFmtId="0" fontId="2" fillId="0" borderId="9" xfId="0" applyFont="1" applyFill="1" applyBorder="1" applyAlignment="1">
      <alignment horizontal="left" vertical="center" wrapText="1"/>
    </xf>
    <xf numFmtId="0" fontId="2" fillId="0" borderId="52" xfId="0" applyFont="1" applyFill="1" applyBorder="1" applyAlignment="1">
      <alignment horizontal="left" vertical="center" wrapText="1"/>
    </xf>
    <xf numFmtId="0" fontId="2" fillId="0" borderId="17" xfId="0" applyFont="1" applyFill="1" applyBorder="1" applyAlignment="1">
      <alignment horizontal="left" vertical="center" wrapText="1"/>
    </xf>
    <xf numFmtId="0" fontId="2" fillId="0" borderId="52" xfId="0" applyFont="1" applyFill="1" applyBorder="1" applyAlignment="1">
      <alignment horizontal="left" vertical="center"/>
    </xf>
    <xf numFmtId="0" fontId="2" fillId="0" borderId="9" xfId="0" applyFont="1" applyFill="1" applyBorder="1" applyAlignment="1">
      <alignment horizontal="left" vertical="center"/>
    </xf>
    <xf numFmtId="0" fontId="9" fillId="13" borderId="40" xfId="0" applyFont="1" applyFill="1" applyBorder="1" applyAlignment="1">
      <alignment horizontal="left" vertical="center" wrapText="1"/>
    </xf>
    <xf numFmtId="0" fontId="10" fillId="13" borderId="9" xfId="0" applyFont="1" applyFill="1" applyBorder="1" applyAlignment="1">
      <alignment horizontal="left" vertical="center" wrapText="1"/>
    </xf>
    <xf numFmtId="0" fontId="2" fillId="5" borderId="40" xfId="0" applyFont="1" applyFill="1" applyBorder="1" applyAlignment="1">
      <alignment horizontal="left" vertical="center" wrapText="1"/>
    </xf>
    <xf numFmtId="0" fontId="2" fillId="5" borderId="52" xfId="0" applyFont="1" applyFill="1" applyBorder="1" applyAlignment="1">
      <alignment horizontal="left" vertical="center" wrapText="1"/>
    </xf>
    <xf numFmtId="0" fontId="2" fillId="5" borderId="9" xfId="0" applyFont="1" applyFill="1" applyBorder="1" applyAlignment="1">
      <alignment horizontal="left" vertical="center" wrapText="1"/>
    </xf>
    <xf numFmtId="0" fontId="2" fillId="12" borderId="39" xfId="0" applyFont="1" applyFill="1" applyBorder="1" applyAlignment="1">
      <alignment horizontal="left" vertical="center" wrapText="1"/>
    </xf>
    <xf numFmtId="0" fontId="2" fillId="12" borderId="8" xfId="0" applyFont="1" applyFill="1" applyBorder="1" applyAlignment="1">
      <alignment horizontal="left" vertical="center"/>
    </xf>
    <xf numFmtId="0" fontId="2" fillId="14" borderId="40" xfId="0" applyFont="1" applyFill="1" applyBorder="1" applyAlignment="1">
      <alignment horizontal="left" vertical="center"/>
    </xf>
    <xf numFmtId="0" fontId="2" fillId="14" borderId="52" xfId="0" applyFont="1" applyFill="1" applyBorder="1" applyAlignment="1">
      <alignment horizontal="left" vertical="center"/>
    </xf>
    <xf numFmtId="0" fontId="2" fillId="14" borderId="47" xfId="0" applyFont="1" applyFill="1" applyBorder="1" applyAlignment="1">
      <alignment horizontal="left" vertical="center"/>
    </xf>
    <xf numFmtId="0" fontId="2" fillId="14" borderId="9" xfId="0" applyFont="1" applyFill="1" applyBorder="1" applyAlignment="1">
      <alignment horizontal="left" vertical="center"/>
    </xf>
    <xf numFmtId="0" fontId="2" fillId="0" borderId="40" xfId="0" applyFont="1" applyFill="1" applyBorder="1" applyAlignment="1">
      <alignment horizontal="left" vertical="center"/>
    </xf>
    <xf numFmtId="0" fontId="2" fillId="0" borderId="47" xfId="0" applyFont="1" applyFill="1" applyBorder="1" applyAlignment="1">
      <alignment horizontal="left" vertical="center"/>
    </xf>
    <xf numFmtId="0" fontId="2" fillId="10" borderId="40" xfId="0" applyFont="1" applyFill="1" applyBorder="1" applyAlignment="1">
      <alignment horizontal="left" vertical="center" wrapText="1"/>
    </xf>
    <xf numFmtId="0" fontId="2" fillId="10" borderId="52" xfId="0" applyFont="1" applyFill="1" applyBorder="1" applyAlignment="1">
      <alignment horizontal="left" vertical="center" wrapText="1"/>
    </xf>
    <xf numFmtId="0" fontId="2" fillId="10" borderId="9" xfId="0" applyFont="1" applyFill="1" applyBorder="1" applyAlignment="1">
      <alignment horizontal="left" vertical="center" wrapText="1"/>
    </xf>
    <xf numFmtId="0" fontId="2" fillId="0" borderId="30" xfId="0" applyFont="1" applyBorder="1" applyAlignment="1">
      <alignment horizontal="center" vertical="center" wrapText="1"/>
    </xf>
    <xf numFmtId="0" fontId="2" fillId="0" borderId="31" xfId="0" applyFont="1" applyBorder="1" applyAlignment="1">
      <alignment horizontal="center" vertical="center" wrapText="1"/>
    </xf>
    <xf numFmtId="0" fontId="2" fillId="0" borderId="32" xfId="0" applyFont="1" applyBorder="1" applyAlignment="1">
      <alignment horizontal="center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/>
    </xf>
    <xf numFmtId="0" fontId="2" fillId="7" borderId="36" xfId="0" applyFont="1" applyFill="1" applyBorder="1" applyAlignment="1">
      <alignment horizontal="center" vertical="center" wrapText="1"/>
    </xf>
    <xf numFmtId="0" fontId="2" fillId="7" borderId="67" xfId="0" applyFont="1" applyFill="1" applyBorder="1" applyAlignment="1">
      <alignment horizontal="center" vertical="center" wrapText="1"/>
    </xf>
    <xf numFmtId="0" fontId="2" fillId="7" borderId="37" xfId="0" applyFont="1" applyFill="1" applyBorder="1" applyAlignment="1">
      <alignment horizontal="center" vertical="center" wrapText="1"/>
    </xf>
    <xf numFmtId="0" fontId="2" fillId="7" borderId="47" xfId="0" applyFont="1" applyFill="1" applyBorder="1" applyAlignment="1">
      <alignment horizontal="center" vertical="center"/>
    </xf>
    <xf numFmtId="0" fontId="2" fillId="7" borderId="48" xfId="0" applyFont="1" applyFill="1" applyBorder="1" applyAlignment="1">
      <alignment horizontal="center" vertical="center"/>
    </xf>
    <xf numFmtId="0" fontId="2" fillId="7" borderId="49" xfId="0" applyFont="1" applyFill="1" applyBorder="1" applyAlignment="1">
      <alignment horizontal="center" vertical="center"/>
    </xf>
    <xf numFmtId="0" fontId="2" fillId="7" borderId="59" xfId="0" applyFont="1" applyFill="1" applyBorder="1" applyAlignment="1">
      <alignment horizontal="center" vertical="center"/>
    </xf>
    <xf numFmtId="0" fontId="2" fillId="7" borderId="44" xfId="0" applyFont="1" applyFill="1" applyBorder="1" applyAlignment="1">
      <alignment horizontal="center" vertical="center"/>
    </xf>
    <xf numFmtId="0" fontId="2" fillId="7" borderId="45" xfId="0" applyFont="1" applyFill="1" applyBorder="1" applyAlignment="1">
      <alignment horizontal="center" vertical="center"/>
    </xf>
    <xf numFmtId="0" fontId="2" fillId="7" borderId="57" xfId="0" applyFont="1" applyFill="1" applyBorder="1" applyAlignment="1">
      <alignment horizontal="center" vertical="center" wrapText="1"/>
    </xf>
    <xf numFmtId="0" fontId="2" fillId="7" borderId="56" xfId="0" applyFont="1" applyFill="1" applyBorder="1" applyAlignment="1">
      <alignment horizontal="center" vertical="center" wrapText="1"/>
    </xf>
    <xf numFmtId="0" fontId="2" fillId="0" borderId="14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7" borderId="30" xfId="0" applyFont="1" applyFill="1" applyBorder="1" applyAlignment="1">
      <alignment horizontal="center" vertical="center"/>
    </xf>
    <xf numFmtId="0" fontId="2" fillId="11" borderId="30" xfId="0" applyFont="1" applyFill="1" applyBorder="1" applyAlignment="1">
      <alignment horizontal="center" vertical="center"/>
    </xf>
    <xf numFmtId="0" fontId="2" fillId="11" borderId="32" xfId="0" applyFont="1" applyFill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7" borderId="26" xfId="0" applyFont="1" applyFill="1" applyBorder="1" applyAlignment="1">
      <alignment horizontal="center" vertical="center" wrapText="1"/>
    </xf>
    <xf numFmtId="0" fontId="2" fillId="7" borderId="22" xfId="0" applyFont="1" applyFill="1" applyBorder="1" applyAlignment="1">
      <alignment horizontal="center" vertical="center" wrapText="1"/>
    </xf>
    <xf numFmtId="0" fontId="2" fillId="7" borderId="23" xfId="0" applyFont="1" applyFill="1" applyBorder="1" applyAlignment="1">
      <alignment horizontal="center" vertical="center" wrapText="1"/>
    </xf>
    <xf numFmtId="0" fontId="2" fillId="7" borderId="24" xfId="0" applyFont="1" applyFill="1" applyBorder="1" applyAlignment="1">
      <alignment horizontal="center" vertical="center" wrapText="1"/>
    </xf>
    <xf numFmtId="0" fontId="2" fillId="7" borderId="29" xfId="0" applyFont="1" applyFill="1" applyBorder="1" applyAlignment="1">
      <alignment horizontal="center" vertical="center" wrapText="1"/>
    </xf>
    <xf numFmtId="0" fontId="2" fillId="7" borderId="25" xfId="0" applyFont="1" applyFill="1" applyBorder="1" applyAlignment="1">
      <alignment horizontal="center" vertical="center" wrapText="1"/>
    </xf>
    <xf numFmtId="0" fontId="2" fillId="8" borderId="26" xfId="0" applyFont="1" applyFill="1" applyBorder="1" applyAlignment="1">
      <alignment horizontal="center" vertical="center" wrapText="1"/>
    </xf>
    <xf numFmtId="0" fontId="2" fillId="8" borderId="22" xfId="0" applyFont="1" applyFill="1" applyBorder="1" applyAlignment="1">
      <alignment horizontal="center" vertical="center"/>
    </xf>
    <xf numFmtId="0" fontId="2" fillId="8" borderId="23" xfId="0" applyFont="1" applyFill="1" applyBorder="1" applyAlignment="1">
      <alignment horizontal="center" vertical="center"/>
    </xf>
    <xf numFmtId="0" fontId="2" fillId="8" borderId="24" xfId="0" applyFont="1" applyFill="1" applyBorder="1" applyAlignment="1">
      <alignment horizontal="center" vertical="center"/>
    </xf>
    <xf numFmtId="0" fontId="2" fillId="8" borderId="29" xfId="0" applyFont="1" applyFill="1" applyBorder="1" applyAlignment="1">
      <alignment horizontal="center" vertical="center"/>
    </xf>
    <xf numFmtId="0" fontId="2" fillId="8" borderId="25" xfId="0" applyFont="1" applyFill="1" applyBorder="1" applyAlignment="1">
      <alignment horizontal="center" vertical="center"/>
    </xf>
    <xf numFmtId="0" fontId="2" fillId="11" borderId="26" xfId="0" applyFont="1" applyFill="1" applyBorder="1" applyAlignment="1">
      <alignment horizontal="center" vertical="center" wrapText="1"/>
    </xf>
    <xf numFmtId="0" fontId="2" fillId="11" borderId="22" xfId="0" applyFont="1" applyFill="1" applyBorder="1" applyAlignment="1">
      <alignment horizontal="center" vertical="center" wrapText="1"/>
    </xf>
    <xf numFmtId="0" fontId="2" fillId="11" borderId="23" xfId="0" applyFont="1" applyFill="1" applyBorder="1" applyAlignment="1">
      <alignment horizontal="center" vertical="center" wrapText="1"/>
    </xf>
    <xf numFmtId="0" fontId="2" fillId="11" borderId="24" xfId="0" applyFont="1" applyFill="1" applyBorder="1" applyAlignment="1">
      <alignment horizontal="center" vertical="center" wrapText="1"/>
    </xf>
    <xf numFmtId="0" fontId="2" fillId="11" borderId="29" xfId="0" applyFont="1" applyFill="1" applyBorder="1" applyAlignment="1">
      <alignment horizontal="center" vertical="center" wrapText="1"/>
    </xf>
    <xf numFmtId="0" fontId="2" fillId="11" borderId="25" xfId="0" applyFont="1" applyFill="1" applyBorder="1" applyAlignment="1">
      <alignment horizontal="center" vertical="center" wrapText="1"/>
    </xf>
    <xf numFmtId="0" fontId="2" fillId="7" borderId="22" xfId="0" applyFont="1" applyFill="1" applyBorder="1" applyAlignment="1">
      <alignment horizontal="center" vertical="center"/>
    </xf>
    <xf numFmtId="0" fontId="2" fillId="7" borderId="23" xfId="0" applyFont="1" applyFill="1" applyBorder="1" applyAlignment="1">
      <alignment horizontal="center" vertical="center"/>
    </xf>
    <xf numFmtId="0" fontId="2" fillId="7" borderId="24" xfId="0" applyFont="1" applyFill="1" applyBorder="1" applyAlignment="1">
      <alignment horizontal="center" vertical="center"/>
    </xf>
    <xf numFmtId="0" fontId="2" fillId="7" borderId="25" xfId="0" applyFont="1" applyFill="1" applyBorder="1" applyAlignment="1">
      <alignment horizontal="center" vertical="center"/>
    </xf>
    <xf numFmtId="0" fontId="2" fillId="16" borderId="5" xfId="0" applyFont="1" applyFill="1" applyBorder="1" applyAlignment="1">
      <alignment horizontal="center" vertical="center"/>
    </xf>
    <xf numFmtId="0" fontId="2" fillId="16" borderId="6" xfId="0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 wrapText="1"/>
    </xf>
    <xf numFmtId="0" fontId="10" fillId="0" borderId="0" xfId="0" applyFont="1" applyBorder="1" applyAlignment="1">
      <alignment horizontal="center" vertical="center"/>
    </xf>
    <xf numFmtId="0" fontId="2" fillId="16" borderId="4" xfId="0" applyFont="1" applyFill="1" applyBorder="1" applyAlignment="1">
      <alignment horizontal="center" vertical="center"/>
    </xf>
    <xf numFmtId="0" fontId="2" fillId="16" borderId="4" xfId="0" applyFont="1" applyFill="1" applyBorder="1" applyAlignment="1">
      <alignment horizontal="center" vertical="center" wrapText="1"/>
    </xf>
    <xf numFmtId="0" fontId="2" fillId="16" borderId="21" xfId="0" applyFont="1" applyFill="1" applyBorder="1" applyAlignment="1">
      <alignment horizontal="center" vertical="center"/>
    </xf>
    <xf numFmtId="0" fontId="2" fillId="0" borderId="22" xfId="0" applyFont="1" applyBorder="1" applyAlignment="1">
      <alignment horizontal="center" vertical="center" wrapText="1"/>
    </xf>
    <xf numFmtId="0" fontId="4" fillId="7" borderId="11" xfId="0" applyFont="1" applyFill="1" applyBorder="1" applyAlignment="1">
      <alignment horizontal="center" vertical="center"/>
    </xf>
    <xf numFmtId="0" fontId="4" fillId="7" borderId="12" xfId="0" applyFont="1" applyFill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0" fontId="2" fillId="0" borderId="30" xfId="0" applyFont="1" applyFill="1" applyBorder="1" applyAlignment="1">
      <alignment horizontal="center" vertical="center"/>
    </xf>
    <xf numFmtId="0" fontId="2" fillId="0" borderId="32" xfId="0" applyFont="1" applyFill="1" applyBorder="1" applyAlignment="1">
      <alignment horizontal="center" vertical="center"/>
    </xf>
    <xf numFmtId="0" fontId="4" fillId="7" borderId="18" xfId="0" applyFont="1" applyFill="1" applyBorder="1" applyAlignment="1">
      <alignment horizontal="center" vertical="center"/>
    </xf>
    <xf numFmtId="0" fontId="2" fillId="18" borderId="30" xfId="0" applyFont="1" applyFill="1" applyBorder="1" applyAlignment="1">
      <alignment horizontal="center" vertical="center"/>
    </xf>
    <xf numFmtId="0" fontId="2" fillId="18" borderId="32" xfId="0" applyFont="1" applyFill="1" applyBorder="1" applyAlignment="1">
      <alignment horizontal="center" vertical="center"/>
    </xf>
    <xf numFmtId="0" fontId="2" fillId="9" borderId="30" xfId="0" applyFont="1" applyFill="1" applyBorder="1" applyAlignment="1">
      <alignment horizontal="center" vertical="center"/>
    </xf>
    <xf numFmtId="0" fontId="2" fillId="9" borderId="32" xfId="0" applyFont="1" applyFill="1" applyBorder="1" applyAlignment="1">
      <alignment horizontal="center" vertical="center"/>
    </xf>
    <xf numFmtId="0" fontId="2" fillId="15" borderId="0" xfId="0" applyFont="1" applyFill="1" applyAlignment="1">
      <alignment horizontal="left" vertical="center" wrapText="1"/>
    </xf>
    <xf numFmtId="0" fontId="2" fillId="15" borderId="0" xfId="0" applyFont="1" applyFill="1" applyAlignment="1">
      <alignment horizontal="left" vertical="center"/>
    </xf>
    <xf numFmtId="0" fontId="4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/>
    </xf>
    <xf numFmtId="0" fontId="2" fillId="8" borderId="30" xfId="0" applyFont="1" applyFill="1" applyBorder="1" applyAlignment="1">
      <alignment horizontal="center" vertical="center"/>
    </xf>
    <xf numFmtId="0" fontId="2" fillId="8" borderId="32" xfId="0" applyFont="1" applyFill="1" applyBorder="1" applyAlignment="1">
      <alignment horizontal="center" vertical="center"/>
    </xf>
    <xf numFmtId="0" fontId="2" fillId="11" borderId="30" xfId="0" applyFont="1" applyFill="1" applyBorder="1" applyAlignment="1">
      <alignment horizontal="center" vertical="center" wrapText="1"/>
    </xf>
    <xf numFmtId="0" fontId="2" fillId="7" borderId="11" xfId="0" applyFont="1" applyFill="1" applyBorder="1" applyAlignment="1">
      <alignment horizontal="center" vertical="center" wrapText="1"/>
    </xf>
    <xf numFmtId="0" fontId="2" fillId="7" borderId="12" xfId="0" applyFont="1" applyFill="1" applyBorder="1" applyAlignment="1">
      <alignment horizontal="center" vertical="center" wrapText="1"/>
    </xf>
    <xf numFmtId="0" fontId="2" fillId="0" borderId="7" xfId="0" applyFont="1" applyFill="1" applyBorder="1" applyAlignment="1">
      <alignment horizontal="center" vertical="center" wrapText="1"/>
    </xf>
    <xf numFmtId="0" fontId="2" fillId="0" borderId="9" xfId="0" applyFont="1" applyFill="1" applyBorder="1" applyAlignment="1">
      <alignment horizontal="center" vertical="center" wrapText="1"/>
    </xf>
    <xf numFmtId="0" fontId="2" fillId="7" borderId="10" xfId="0" applyFont="1" applyFill="1" applyBorder="1" applyAlignment="1">
      <alignment horizontal="center" vertical="center" wrapText="1"/>
    </xf>
    <xf numFmtId="0" fontId="2" fillId="11" borderId="3" xfId="0" applyFont="1" applyFill="1" applyBorder="1" applyAlignment="1">
      <alignment horizontal="center" vertical="center" wrapText="1"/>
    </xf>
    <xf numFmtId="0" fontId="2" fillId="0" borderId="4" xfId="0" applyFont="1" applyFill="1" applyBorder="1" applyAlignment="1">
      <alignment horizontal="center" vertical="center" wrapText="1"/>
    </xf>
    <xf numFmtId="0" fontId="2" fillId="0" borderId="5" xfId="0" applyFont="1" applyFill="1" applyBorder="1" applyAlignment="1">
      <alignment horizontal="center" vertical="center" wrapText="1"/>
    </xf>
    <xf numFmtId="0" fontId="2" fillId="0" borderId="6" xfId="0" applyFont="1" applyFill="1" applyBorder="1" applyAlignment="1">
      <alignment horizontal="center" vertical="center" wrapText="1"/>
    </xf>
    <xf numFmtId="0" fontId="2" fillId="11" borderId="2" xfId="0" applyFont="1" applyFill="1" applyBorder="1" applyAlignment="1">
      <alignment horizontal="center" vertical="center" wrapText="1"/>
    </xf>
    <xf numFmtId="0" fontId="2" fillId="7" borderId="30" xfId="0" applyFont="1" applyFill="1" applyBorder="1" applyAlignment="1">
      <alignment horizontal="center" vertical="center" wrapText="1"/>
    </xf>
    <xf numFmtId="0" fontId="2" fillId="11" borderId="31" xfId="0" applyFont="1" applyFill="1" applyBorder="1" applyAlignment="1">
      <alignment horizontal="center" vertical="center"/>
    </xf>
    <xf numFmtId="0" fontId="7" fillId="0" borderId="0" xfId="0" applyFont="1" applyAlignment="1">
      <alignment horizontal="left" vertical="center" wrapText="1"/>
    </xf>
    <xf numFmtId="0" fontId="2" fillId="0" borderId="8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0" fontId="2" fillId="0" borderId="5" xfId="0" applyFont="1" applyBorder="1" applyAlignment="1">
      <alignment horizontal="left" vertical="center" wrapText="1"/>
    </xf>
    <xf numFmtId="0" fontId="4" fillId="0" borderId="48" xfId="0" applyFont="1" applyBorder="1" applyAlignment="1">
      <alignment horizontal="center" vertical="center"/>
    </xf>
    <xf numFmtId="0" fontId="4" fillId="0" borderId="49" xfId="0" applyFont="1" applyBorder="1" applyAlignment="1">
      <alignment horizontal="center" vertical="center"/>
    </xf>
    <xf numFmtId="0" fontId="4" fillId="7" borderId="63" xfId="0" applyFont="1" applyFill="1" applyBorder="1" applyAlignment="1">
      <alignment horizontal="center" vertical="center"/>
    </xf>
    <xf numFmtId="0" fontId="4" fillId="7" borderId="64" xfId="0" applyFont="1" applyFill="1" applyBorder="1" applyAlignment="1">
      <alignment horizontal="center" vertical="center"/>
    </xf>
    <xf numFmtId="0" fontId="2" fillId="0" borderId="87" xfId="0" applyFont="1" applyBorder="1" applyAlignment="1">
      <alignment horizontal="center" vertical="center"/>
    </xf>
    <xf numFmtId="0" fontId="2" fillId="0" borderId="86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2" fillId="11" borderId="85" xfId="0" applyFont="1" applyFill="1" applyBorder="1" applyAlignment="1">
      <alignment horizontal="center" vertical="center"/>
    </xf>
    <xf numFmtId="0" fontId="2" fillId="7" borderId="85" xfId="0" applyFont="1" applyFill="1" applyBorder="1" applyAlignment="1">
      <alignment horizontal="center" vertical="center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left" vertical="center"/>
    </xf>
    <xf numFmtId="0" fontId="4" fillId="7" borderId="17" xfId="0" applyFont="1" applyFill="1" applyBorder="1" applyAlignment="1">
      <alignment horizontal="center" vertical="center"/>
    </xf>
    <xf numFmtId="0" fontId="4" fillId="7" borderId="47" xfId="0" applyFont="1" applyFill="1" applyBorder="1" applyAlignment="1">
      <alignment horizontal="center" vertical="center"/>
    </xf>
    <xf numFmtId="0" fontId="4" fillId="7" borderId="59" xfId="0" applyFont="1" applyFill="1" applyBorder="1" applyAlignment="1">
      <alignment horizontal="center" vertical="center" wrapText="1"/>
    </xf>
    <xf numFmtId="0" fontId="4" fillId="7" borderId="44" xfId="0" applyFont="1" applyFill="1" applyBorder="1" applyAlignment="1">
      <alignment horizontal="center" vertical="center" wrapText="1"/>
    </xf>
    <xf numFmtId="0" fontId="4" fillId="7" borderId="36" xfId="0" applyFont="1" applyFill="1" applyBorder="1" applyAlignment="1">
      <alignment horizontal="center" vertical="center" wrapText="1"/>
    </xf>
    <xf numFmtId="0" fontId="4" fillId="7" borderId="37" xfId="0" applyFont="1" applyFill="1" applyBorder="1" applyAlignment="1">
      <alignment horizontal="center" vertical="center" wrapText="1"/>
    </xf>
    <xf numFmtId="0" fontId="4" fillId="7" borderId="35" xfId="0" applyFont="1" applyFill="1" applyBorder="1" applyAlignment="1">
      <alignment horizontal="center" vertical="center"/>
    </xf>
    <xf numFmtId="0" fontId="4" fillId="7" borderId="3" xfId="0" applyFont="1" applyFill="1" applyBorder="1" applyAlignment="1">
      <alignment horizontal="center" vertical="center"/>
    </xf>
    <xf numFmtId="0" fontId="4" fillId="7" borderId="6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center" vertical="center"/>
    </xf>
    <xf numFmtId="0" fontId="4" fillId="7" borderId="2" xfId="0" applyFont="1" applyFill="1" applyBorder="1" applyAlignment="1">
      <alignment horizontal="center" vertical="center" wrapText="1"/>
    </xf>
    <xf numFmtId="0" fontId="4" fillId="7" borderId="4" xfId="0" applyFont="1" applyFill="1" applyBorder="1" applyAlignment="1">
      <alignment horizontal="center" vertical="center" wrapText="1"/>
    </xf>
    <xf numFmtId="0" fontId="4" fillId="7" borderId="34" xfId="0" applyFont="1" applyFill="1" applyBorder="1" applyAlignment="1">
      <alignment horizontal="center" vertical="center" wrapText="1"/>
    </xf>
    <xf numFmtId="0" fontId="6" fillId="0" borderId="0" xfId="0" applyFont="1" applyAlignment="1">
      <alignment horizontal="left" vertical="center"/>
    </xf>
    <xf numFmtId="0" fontId="2" fillId="11" borderId="4" xfId="0" applyFont="1" applyFill="1" applyBorder="1" applyAlignment="1">
      <alignment horizontal="center" vertical="center"/>
    </xf>
    <xf numFmtId="0" fontId="2" fillId="11" borderId="2" xfId="0" applyFont="1" applyFill="1" applyBorder="1" applyAlignment="1">
      <alignment horizontal="center" vertical="center"/>
    </xf>
    <xf numFmtId="0" fontId="2" fillId="0" borderId="39" xfId="0" applyFont="1" applyBorder="1" applyAlignment="1">
      <alignment horizontal="left" vertical="center"/>
    </xf>
    <xf numFmtId="0" fontId="2" fillId="0" borderId="40" xfId="0" applyFont="1" applyBorder="1" applyAlignment="1">
      <alignment horizontal="left" vertical="center"/>
    </xf>
    <xf numFmtId="0" fontId="2" fillId="11" borderId="33" xfId="0" applyFont="1" applyFill="1" applyBorder="1" applyAlignment="1">
      <alignment horizontal="center" vertical="center"/>
    </xf>
    <xf numFmtId="0" fontId="2" fillId="0" borderId="38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0" fontId="10" fillId="0" borderId="0" xfId="0" applyFont="1" applyBorder="1" applyAlignment="1">
      <alignment horizontal="right" vertical="center"/>
    </xf>
    <xf numFmtId="0" fontId="2" fillId="7" borderId="4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left" vertical="center"/>
    </xf>
    <xf numFmtId="0" fontId="2" fillId="0" borderId="9" xfId="0" applyFont="1" applyBorder="1" applyAlignment="1">
      <alignment horizontal="left" vertical="center"/>
    </xf>
    <xf numFmtId="0" fontId="4" fillId="0" borderId="0" xfId="0" applyFont="1" applyBorder="1" applyAlignment="1">
      <alignment horizontal="center" vertical="center"/>
    </xf>
    <xf numFmtId="0" fontId="10" fillId="0" borderId="0" xfId="0" applyFont="1" applyAlignment="1">
      <alignment horizontal="left" vertical="center" wrapText="1"/>
    </xf>
    <xf numFmtId="0" fontId="10" fillId="0" borderId="0" xfId="0" applyFont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4" fillId="20" borderId="63" xfId="0" applyFont="1" applyFill="1" applyBorder="1" applyAlignment="1">
      <alignment horizontal="center" vertical="center"/>
    </xf>
    <xf numFmtId="0" fontId="4" fillId="20" borderId="67" xfId="0" applyFont="1" applyFill="1" applyBorder="1" applyAlignment="1">
      <alignment horizontal="center" vertical="center"/>
    </xf>
    <xf numFmtId="0" fontId="4" fillId="20" borderId="64" xfId="0" applyFont="1" applyFill="1" applyBorder="1" applyAlignment="1">
      <alignment horizontal="center" vertical="center"/>
    </xf>
    <xf numFmtId="0" fontId="25" fillId="0" borderId="49" xfId="0" applyFont="1" applyBorder="1" applyAlignment="1">
      <alignment horizontal="center" vertical="center"/>
    </xf>
    <xf numFmtId="0" fontId="25" fillId="21" borderId="49" xfId="0" applyFont="1" applyFill="1" applyBorder="1" applyAlignment="1">
      <alignment horizontal="center" vertical="center"/>
    </xf>
    <xf numFmtId="0" fontId="4" fillId="7" borderId="67" xfId="0" applyFont="1" applyFill="1" applyBorder="1" applyAlignment="1">
      <alignment horizontal="center" vertical="center"/>
    </xf>
    <xf numFmtId="0" fontId="9" fillId="0" borderId="0" xfId="0" applyFont="1" applyAlignment="1">
      <alignment horizontal="left" vertical="center" wrapText="1"/>
    </xf>
    <xf numFmtId="0" fontId="4" fillId="18" borderId="29" xfId="0" applyFont="1" applyFill="1" applyBorder="1" applyAlignment="1">
      <alignment horizontal="center" vertical="center"/>
    </xf>
    <xf numFmtId="0" fontId="4" fillId="18" borderId="78" xfId="0" applyFont="1" applyFill="1" applyBorder="1" applyAlignment="1">
      <alignment horizontal="center" vertical="center"/>
    </xf>
    <xf numFmtId="0" fontId="4" fillId="9" borderId="29" xfId="0" applyFont="1" applyFill="1" applyBorder="1" applyAlignment="1">
      <alignment horizontal="center" vertical="center"/>
    </xf>
    <xf numFmtId="0" fontId="4" fillId="7" borderId="24" xfId="0" applyFont="1" applyFill="1" applyBorder="1" applyAlignment="1">
      <alignment horizontal="center" vertical="center"/>
    </xf>
    <xf numFmtId="0" fontId="4" fillId="7" borderId="73" xfId="0" applyFont="1" applyFill="1" applyBorder="1" applyAlignment="1">
      <alignment horizontal="center" vertical="center"/>
    </xf>
    <xf numFmtId="0" fontId="4" fillId="11" borderId="63" xfId="0" applyFont="1" applyFill="1" applyBorder="1" applyAlignment="1">
      <alignment horizontal="center" vertical="center"/>
    </xf>
    <xf numFmtId="0" fontId="4" fillId="11" borderId="67" xfId="0" applyFont="1" applyFill="1" applyBorder="1" applyAlignment="1">
      <alignment horizontal="center" vertical="center"/>
    </xf>
    <xf numFmtId="0" fontId="4" fillId="11" borderId="64" xfId="0" applyFont="1" applyFill="1" applyBorder="1" applyAlignment="1">
      <alignment horizontal="center" vertical="center"/>
    </xf>
    <xf numFmtId="0" fontId="4" fillId="11" borderId="79" xfId="0" applyFont="1" applyFill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4" fillId="0" borderId="63" xfId="0" applyFont="1" applyBorder="1" applyAlignment="1">
      <alignment horizontal="center" vertical="center"/>
    </xf>
    <xf numFmtId="0" fontId="4" fillId="0" borderId="64" xfId="0" applyFont="1" applyBorder="1" applyAlignment="1">
      <alignment horizontal="center" vertical="center"/>
    </xf>
    <xf numFmtId="0" fontId="4" fillId="7" borderId="57" xfId="0" applyFont="1" applyFill="1" applyBorder="1" applyAlignment="1">
      <alignment horizontal="center" vertical="center"/>
    </xf>
    <xf numFmtId="0" fontId="4" fillId="7" borderId="56" xfId="0" applyFont="1" applyFill="1" applyBorder="1" applyAlignment="1">
      <alignment horizontal="center" vertical="center"/>
    </xf>
    <xf numFmtId="0" fontId="4" fillId="7" borderId="46" xfId="0" applyFont="1" applyFill="1" applyBorder="1" applyAlignment="1">
      <alignment horizontal="center" vertical="center"/>
    </xf>
    <xf numFmtId="0" fontId="24" fillId="0" borderId="22" xfId="0" applyFont="1" applyBorder="1" applyAlignment="1">
      <alignment horizontal="left" vertical="center" wrapText="1"/>
    </xf>
    <xf numFmtId="0" fontId="24" fillId="0" borderId="22" xfId="0" applyFont="1" applyBorder="1" applyAlignment="1">
      <alignment horizontal="left" vertical="center"/>
    </xf>
    <xf numFmtId="0" fontId="24" fillId="0" borderId="0" xfId="0" applyFont="1" applyBorder="1" applyAlignment="1">
      <alignment horizontal="left" vertical="center"/>
    </xf>
    <xf numFmtId="0" fontId="4" fillId="20" borderId="33" xfId="0" applyFont="1" applyFill="1" applyBorder="1" applyAlignment="1">
      <alignment horizontal="center" vertical="center"/>
    </xf>
    <xf numFmtId="0" fontId="4" fillId="20" borderId="34" xfId="0" applyFont="1" applyFill="1" applyBorder="1" applyAlignment="1">
      <alignment horizontal="center" vertical="center"/>
    </xf>
    <xf numFmtId="0" fontId="4" fillId="20" borderId="35" xfId="0" applyFont="1" applyFill="1" applyBorder="1" applyAlignment="1">
      <alignment horizontal="center" vertical="center"/>
    </xf>
    <xf numFmtId="0" fontId="4" fillId="15" borderId="24" xfId="0" applyFont="1" applyFill="1" applyBorder="1" applyAlignment="1">
      <alignment horizontal="center" vertical="center"/>
    </xf>
    <xf numFmtId="0" fontId="4" fillId="15" borderId="73" xfId="0" applyFont="1" applyFill="1" applyBorder="1" applyAlignment="1">
      <alignment horizontal="center" vertical="center"/>
    </xf>
    <xf numFmtId="0" fontId="4" fillId="15" borderId="26" xfId="0" applyFont="1" applyFill="1" applyBorder="1" applyAlignment="1">
      <alignment horizontal="center" vertical="center" wrapText="1"/>
    </xf>
    <xf numFmtId="0" fontId="4" fillId="15" borderId="56" xfId="0" applyFont="1" applyFill="1" applyBorder="1" applyAlignment="1">
      <alignment horizontal="center" vertical="center" wrapText="1"/>
    </xf>
    <xf numFmtId="0" fontId="4" fillId="15" borderId="27" xfId="0" applyFont="1" applyFill="1" applyBorder="1" applyAlignment="1">
      <alignment horizontal="center" vertical="center"/>
    </xf>
    <xf numFmtId="0" fontId="4" fillId="15" borderId="75" xfId="0" applyFont="1" applyFill="1" applyBorder="1" applyAlignment="1">
      <alignment horizontal="center" vertical="center"/>
    </xf>
    <xf numFmtId="0" fontId="4" fillId="7" borderId="26" xfId="0" applyFont="1" applyFill="1" applyBorder="1" applyAlignment="1">
      <alignment horizontal="center" vertical="center" wrapText="1"/>
    </xf>
    <xf numFmtId="0" fontId="4" fillId="7" borderId="56" xfId="0" applyFont="1" applyFill="1" applyBorder="1" applyAlignment="1">
      <alignment horizontal="center" vertical="center" wrapText="1"/>
    </xf>
    <xf numFmtId="0" fontId="4" fillId="7" borderId="27" xfId="0" applyFont="1" applyFill="1" applyBorder="1" applyAlignment="1">
      <alignment horizontal="center" vertical="center"/>
    </xf>
    <xf numFmtId="0" fontId="4" fillId="7" borderId="75" xfId="0" applyFont="1" applyFill="1" applyBorder="1" applyAlignment="1">
      <alignment horizontal="center" vertical="center"/>
    </xf>
    <xf numFmtId="0" fontId="10" fillId="0" borderId="29" xfId="0" applyFont="1" applyBorder="1" applyAlignment="1">
      <alignment horizontal="center" vertical="center"/>
    </xf>
    <xf numFmtId="0" fontId="4" fillId="11" borderId="48" xfId="0" applyFont="1" applyFill="1" applyBorder="1" applyAlignment="1">
      <alignment horizontal="center" vertical="center"/>
    </xf>
    <xf numFmtId="0" fontId="4" fillId="11" borderId="49" xfId="0" applyFont="1" applyFill="1" applyBorder="1" applyAlignment="1">
      <alignment horizontal="center" vertical="center"/>
    </xf>
    <xf numFmtId="0" fontId="10" fillId="7" borderId="48" xfId="0" applyFont="1" applyFill="1" applyBorder="1" applyAlignment="1">
      <alignment horizontal="center" vertical="center"/>
    </xf>
    <xf numFmtId="0" fontId="10" fillId="7" borderId="49" xfId="0" applyFont="1" applyFill="1" applyBorder="1" applyAlignment="1">
      <alignment horizontal="center" vertical="center"/>
    </xf>
    <xf numFmtId="0" fontId="10" fillId="7" borderId="51" xfId="0" applyFont="1" applyFill="1" applyBorder="1" applyAlignment="1">
      <alignment horizontal="center" vertical="center"/>
    </xf>
    <xf numFmtId="0" fontId="10" fillId="7" borderId="50" xfId="0" applyFont="1" applyFill="1" applyBorder="1" applyAlignment="1">
      <alignment horizontal="center" vertical="center"/>
    </xf>
    <xf numFmtId="0" fontId="4" fillId="7" borderId="84" xfId="0" applyFont="1" applyFill="1" applyBorder="1" applyAlignment="1">
      <alignment horizontal="center" vertical="center"/>
    </xf>
    <xf numFmtId="0" fontId="23" fillId="0" borderId="0" xfId="0" applyFont="1" applyAlignment="1">
      <alignment horizontal="left" vertical="center" wrapText="1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</cellXfs>
  <cellStyles count="1">
    <cellStyle name="표준" xfId="0" builtinId="0"/>
  </cellStyles>
  <dxfs count="1">
    <dxf>
      <numFmt numFmtId="179" formatCode="[$-F400]h:mm:ss\ AM/PM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connections" Target="connection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38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b="1" u="sng"/>
              <a:t> &lt; Manual Test Result &gt;</a:t>
            </a:r>
            <a:endParaRPr lang="ko-KR" altLang="en-US" b="1" u="sng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'10-3) heater_test'!$B$26:$B$32</c:f>
              <c:numCache>
                <c:formatCode>General</c:formatCode>
                <c:ptCount val="7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</c:numCache>
            </c:numRef>
          </c:cat>
          <c:val>
            <c:numRef>
              <c:f>'10-3) heater_test'!$C$26:$C$32</c:f>
              <c:numCache>
                <c:formatCode>0.00_ </c:formatCode>
                <c:ptCount val="7"/>
                <c:pt idx="0">
                  <c:v>27.4</c:v>
                </c:pt>
                <c:pt idx="1">
                  <c:v>48.7</c:v>
                </c:pt>
                <c:pt idx="2">
                  <c:v>60.7</c:v>
                </c:pt>
                <c:pt idx="3">
                  <c:v>78.7</c:v>
                </c:pt>
                <c:pt idx="4">
                  <c:v>90.2</c:v>
                </c:pt>
                <c:pt idx="5">
                  <c:v>104.53</c:v>
                </c:pt>
                <c:pt idx="6">
                  <c:v>114.2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B6-4E2E-9E95-25E86A4EF6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2742415"/>
        <c:axId val="72746575"/>
      </c:lineChart>
      <c:catAx>
        <c:axId val="7274241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/>
                  <a:t>CO(%)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46575"/>
        <c:crosses val="autoZero"/>
        <c:auto val="1"/>
        <c:lblAlgn val="ctr"/>
        <c:lblOffset val="100"/>
        <c:noMultiLvlLbl val="0"/>
      </c:catAx>
      <c:valAx>
        <c:axId val="72746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/>
                  <a:t>Temp.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0.0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424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Heater</a:t>
            </a:r>
            <a:r>
              <a:rPr lang="en-US" altLang="ko-KR" baseline="0"/>
              <a:t> </a:t>
            </a:r>
            <a:r>
              <a:rPr lang="ko-KR" altLang="en-US" baseline="0"/>
              <a:t>특성 </a:t>
            </a:r>
            <a:r>
              <a:rPr lang="en-US" altLang="ko-KR" baseline="0"/>
              <a:t>(temp.)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'10-4) manual_test'!$A$2:$A$1887</c:f>
              <c:numCache>
                <c:formatCode>[$-F400]h:mm:ss\ AM/PM</c:formatCode>
                <c:ptCount val="1886"/>
                <c:pt idx="0">
                  <c:v>1.4814814814814815E-2</c:v>
                </c:pt>
                <c:pt idx="1">
                  <c:v>1.4930555555555556E-2</c:v>
                </c:pt>
                <c:pt idx="2">
                  <c:v>1.5046296296296295E-2</c:v>
                </c:pt>
                <c:pt idx="3">
                  <c:v>1.5162037037037036E-2</c:v>
                </c:pt>
                <c:pt idx="4">
                  <c:v>1.5277777777777777E-2</c:v>
                </c:pt>
                <c:pt idx="5">
                  <c:v>1.5393518518518518E-2</c:v>
                </c:pt>
                <c:pt idx="6">
                  <c:v>1.5509259259259259E-2</c:v>
                </c:pt>
                <c:pt idx="7">
                  <c:v>1.5625E-2</c:v>
                </c:pt>
                <c:pt idx="8">
                  <c:v>1.5740740740740739E-2</c:v>
                </c:pt>
                <c:pt idx="9">
                  <c:v>1.5856481481481482E-2</c:v>
                </c:pt>
                <c:pt idx="10">
                  <c:v>1.5972222222222221E-2</c:v>
                </c:pt>
                <c:pt idx="11">
                  <c:v>1.6087962962962964E-2</c:v>
                </c:pt>
                <c:pt idx="12">
                  <c:v>1.6203703703703703E-2</c:v>
                </c:pt>
                <c:pt idx="13">
                  <c:v>1.6319444444444445E-2</c:v>
                </c:pt>
                <c:pt idx="14">
                  <c:v>1.6435185185185185E-2</c:v>
                </c:pt>
                <c:pt idx="15">
                  <c:v>1.6550925925925927E-2</c:v>
                </c:pt>
                <c:pt idx="16">
                  <c:v>1.6666666666666666E-2</c:v>
                </c:pt>
                <c:pt idx="17">
                  <c:v>1.6782407407407409E-2</c:v>
                </c:pt>
                <c:pt idx="18">
                  <c:v>1.6898148148148148E-2</c:v>
                </c:pt>
                <c:pt idx="19">
                  <c:v>1.7013888888888887E-2</c:v>
                </c:pt>
                <c:pt idx="20">
                  <c:v>1.712962962962963E-2</c:v>
                </c:pt>
                <c:pt idx="21">
                  <c:v>1.7245370370370369E-2</c:v>
                </c:pt>
                <c:pt idx="22">
                  <c:v>1.7361111111111112E-2</c:v>
                </c:pt>
                <c:pt idx="23">
                  <c:v>1.7476851851851851E-2</c:v>
                </c:pt>
                <c:pt idx="24">
                  <c:v>1.7592592592592594E-2</c:v>
                </c:pt>
                <c:pt idx="25">
                  <c:v>1.7708333333333333E-2</c:v>
                </c:pt>
                <c:pt idx="26">
                  <c:v>1.7824074074074076E-2</c:v>
                </c:pt>
                <c:pt idx="27">
                  <c:v>1.7939814814814815E-2</c:v>
                </c:pt>
                <c:pt idx="28">
                  <c:v>1.8055555555555554E-2</c:v>
                </c:pt>
                <c:pt idx="29">
                  <c:v>1.8171296296296297E-2</c:v>
                </c:pt>
                <c:pt idx="30">
                  <c:v>1.8287037037037036E-2</c:v>
                </c:pt>
                <c:pt idx="31">
                  <c:v>1.8402777777777778E-2</c:v>
                </c:pt>
                <c:pt idx="32">
                  <c:v>1.8518518518518517E-2</c:v>
                </c:pt>
                <c:pt idx="33">
                  <c:v>1.863425925925926E-2</c:v>
                </c:pt>
                <c:pt idx="34">
                  <c:v>1.8749999999999999E-2</c:v>
                </c:pt>
                <c:pt idx="35">
                  <c:v>1.8865740740740742E-2</c:v>
                </c:pt>
                <c:pt idx="36">
                  <c:v>1.8981481481481481E-2</c:v>
                </c:pt>
                <c:pt idx="37">
                  <c:v>1.9097222222222224E-2</c:v>
                </c:pt>
                <c:pt idx="38">
                  <c:v>1.9212962962962963E-2</c:v>
                </c:pt>
                <c:pt idx="39">
                  <c:v>1.9328703703703702E-2</c:v>
                </c:pt>
                <c:pt idx="40">
                  <c:v>1.9444444444444445E-2</c:v>
                </c:pt>
                <c:pt idx="41">
                  <c:v>1.9560185185185184E-2</c:v>
                </c:pt>
                <c:pt idx="42">
                  <c:v>1.9675925925925927E-2</c:v>
                </c:pt>
                <c:pt idx="43">
                  <c:v>1.9791666666666666E-2</c:v>
                </c:pt>
                <c:pt idx="44">
                  <c:v>1.9907407407407408E-2</c:v>
                </c:pt>
                <c:pt idx="45">
                  <c:v>2.0023148148148148E-2</c:v>
                </c:pt>
                <c:pt idx="46">
                  <c:v>2.013888888888889E-2</c:v>
                </c:pt>
                <c:pt idx="47">
                  <c:v>2.0254629629629629E-2</c:v>
                </c:pt>
                <c:pt idx="48">
                  <c:v>2.0370370370370372E-2</c:v>
                </c:pt>
                <c:pt idx="49">
                  <c:v>2.0486111111111111E-2</c:v>
                </c:pt>
                <c:pt idx="50">
                  <c:v>2.060185185185185E-2</c:v>
                </c:pt>
                <c:pt idx="51">
                  <c:v>2.0717592592592593E-2</c:v>
                </c:pt>
                <c:pt idx="52">
                  <c:v>2.0833333333333332E-2</c:v>
                </c:pt>
                <c:pt idx="53">
                  <c:v>2.0949074074074075E-2</c:v>
                </c:pt>
                <c:pt idx="54">
                  <c:v>2.1064814814814814E-2</c:v>
                </c:pt>
                <c:pt idx="55">
                  <c:v>2.1180555555555557E-2</c:v>
                </c:pt>
                <c:pt idx="56">
                  <c:v>2.1296296296296296E-2</c:v>
                </c:pt>
                <c:pt idx="57">
                  <c:v>2.1412037037037038E-2</c:v>
                </c:pt>
                <c:pt idx="58">
                  <c:v>2.1527777777777778E-2</c:v>
                </c:pt>
                <c:pt idx="59">
                  <c:v>2.1643518518518517E-2</c:v>
                </c:pt>
                <c:pt idx="60">
                  <c:v>2.1759259259259259E-2</c:v>
                </c:pt>
                <c:pt idx="61">
                  <c:v>2.1874999999999999E-2</c:v>
                </c:pt>
                <c:pt idx="62">
                  <c:v>2.1990740740740741E-2</c:v>
                </c:pt>
                <c:pt idx="63">
                  <c:v>2.210648148148148E-2</c:v>
                </c:pt>
                <c:pt idx="64">
                  <c:v>2.2222222222222223E-2</c:v>
                </c:pt>
                <c:pt idx="65">
                  <c:v>2.2337962962962962E-2</c:v>
                </c:pt>
                <c:pt idx="66">
                  <c:v>2.2453703703703705E-2</c:v>
                </c:pt>
                <c:pt idx="67">
                  <c:v>2.2569444444444444E-2</c:v>
                </c:pt>
                <c:pt idx="68">
                  <c:v>2.2685185185185187E-2</c:v>
                </c:pt>
                <c:pt idx="69">
                  <c:v>2.2800925925925926E-2</c:v>
                </c:pt>
                <c:pt idx="70">
                  <c:v>2.2916666666666665E-2</c:v>
                </c:pt>
                <c:pt idx="71">
                  <c:v>2.3032407407407408E-2</c:v>
                </c:pt>
                <c:pt idx="72">
                  <c:v>2.3148148148148147E-2</c:v>
                </c:pt>
                <c:pt idx="73">
                  <c:v>2.326388888888889E-2</c:v>
                </c:pt>
                <c:pt idx="74">
                  <c:v>2.3379629629629629E-2</c:v>
                </c:pt>
                <c:pt idx="75">
                  <c:v>2.3495370370370371E-2</c:v>
                </c:pt>
                <c:pt idx="76">
                  <c:v>2.361111111111111E-2</c:v>
                </c:pt>
                <c:pt idx="77">
                  <c:v>2.3726851851851853E-2</c:v>
                </c:pt>
                <c:pt idx="78">
                  <c:v>2.3842592592592592E-2</c:v>
                </c:pt>
                <c:pt idx="79">
                  <c:v>2.3958333333333335E-2</c:v>
                </c:pt>
                <c:pt idx="80">
                  <c:v>2.4074074074074074E-2</c:v>
                </c:pt>
                <c:pt idx="81">
                  <c:v>2.4189814814814813E-2</c:v>
                </c:pt>
                <c:pt idx="82">
                  <c:v>2.4305555555555556E-2</c:v>
                </c:pt>
                <c:pt idx="83">
                  <c:v>2.4421296296296295E-2</c:v>
                </c:pt>
                <c:pt idx="84">
                  <c:v>2.4537037037037038E-2</c:v>
                </c:pt>
                <c:pt idx="85">
                  <c:v>2.4652777777777777E-2</c:v>
                </c:pt>
                <c:pt idx="86">
                  <c:v>2.476851851851852E-2</c:v>
                </c:pt>
                <c:pt idx="87">
                  <c:v>2.4884259259259259E-2</c:v>
                </c:pt>
                <c:pt idx="88">
                  <c:v>2.5000000000000001E-2</c:v>
                </c:pt>
                <c:pt idx="89">
                  <c:v>2.5115740740740741E-2</c:v>
                </c:pt>
                <c:pt idx="90">
                  <c:v>2.5231481481481483E-2</c:v>
                </c:pt>
                <c:pt idx="91">
                  <c:v>2.5347222222222222E-2</c:v>
                </c:pt>
                <c:pt idx="92">
                  <c:v>2.5462962962962962E-2</c:v>
                </c:pt>
                <c:pt idx="93">
                  <c:v>2.5578703703703704E-2</c:v>
                </c:pt>
                <c:pt idx="94">
                  <c:v>2.5694444444444443E-2</c:v>
                </c:pt>
                <c:pt idx="95">
                  <c:v>2.5810185185185186E-2</c:v>
                </c:pt>
                <c:pt idx="96">
                  <c:v>2.5925925925925925E-2</c:v>
                </c:pt>
                <c:pt idx="97">
                  <c:v>2.6041666666666668E-2</c:v>
                </c:pt>
                <c:pt idx="98">
                  <c:v>2.6157407407407407E-2</c:v>
                </c:pt>
                <c:pt idx="99">
                  <c:v>2.627314814814815E-2</c:v>
                </c:pt>
                <c:pt idx="100">
                  <c:v>2.6388888888888889E-2</c:v>
                </c:pt>
                <c:pt idx="101">
                  <c:v>2.6504629629629628E-2</c:v>
                </c:pt>
                <c:pt idx="102">
                  <c:v>2.6620370370370371E-2</c:v>
                </c:pt>
                <c:pt idx="103">
                  <c:v>2.673611111111111E-2</c:v>
                </c:pt>
                <c:pt idx="104">
                  <c:v>2.6851851851851852E-2</c:v>
                </c:pt>
                <c:pt idx="105">
                  <c:v>2.6967592592592592E-2</c:v>
                </c:pt>
                <c:pt idx="106">
                  <c:v>2.7083333333333334E-2</c:v>
                </c:pt>
                <c:pt idx="107">
                  <c:v>2.7199074074074073E-2</c:v>
                </c:pt>
                <c:pt idx="108">
                  <c:v>2.7314814814814816E-2</c:v>
                </c:pt>
                <c:pt idx="109">
                  <c:v>2.7430555555555555E-2</c:v>
                </c:pt>
                <c:pt idx="110">
                  <c:v>2.7546296296296298E-2</c:v>
                </c:pt>
                <c:pt idx="111">
                  <c:v>2.7662037037037037E-2</c:v>
                </c:pt>
                <c:pt idx="112">
                  <c:v>2.7777777777777776E-2</c:v>
                </c:pt>
                <c:pt idx="113">
                  <c:v>2.7893518518518519E-2</c:v>
                </c:pt>
                <c:pt idx="114">
                  <c:v>2.8009259259259258E-2</c:v>
                </c:pt>
                <c:pt idx="115">
                  <c:v>2.8125000000000001E-2</c:v>
                </c:pt>
                <c:pt idx="116">
                  <c:v>2.824074074074074E-2</c:v>
                </c:pt>
                <c:pt idx="117">
                  <c:v>2.8356481481481483E-2</c:v>
                </c:pt>
                <c:pt idx="118">
                  <c:v>2.8472222222222222E-2</c:v>
                </c:pt>
                <c:pt idx="119">
                  <c:v>2.8587962962962964E-2</c:v>
                </c:pt>
                <c:pt idx="120">
                  <c:v>2.8703703703703703E-2</c:v>
                </c:pt>
                <c:pt idx="121">
                  <c:v>2.8819444444444446E-2</c:v>
                </c:pt>
                <c:pt idx="122">
                  <c:v>2.8935185185185185E-2</c:v>
                </c:pt>
                <c:pt idx="123">
                  <c:v>2.9050925925925924E-2</c:v>
                </c:pt>
                <c:pt idx="124">
                  <c:v>2.9166666666666667E-2</c:v>
                </c:pt>
                <c:pt idx="125">
                  <c:v>2.9282407407407406E-2</c:v>
                </c:pt>
                <c:pt idx="126">
                  <c:v>2.9398148148148149E-2</c:v>
                </c:pt>
                <c:pt idx="127">
                  <c:v>2.9513888888888888E-2</c:v>
                </c:pt>
                <c:pt idx="128">
                  <c:v>2.9629629629629631E-2</c:v>
                </c:pt>
                <c:pt idx="129">
                  <c:v>2.974537037037037E-2</c:v>
                </c:pt>
                <c:pt idx="130">
                  <c:v>2.9861111111111113E-2</c:v>
                </c:pt>
                <c:pt idx="131">
                  <c:v>2.9976851851851852E-2</c:v>
                </c:pt>
                <c:pt idx="132">
                  <c:v>3.0092592592592591E-2</c:v>
                </c:pt>
                <c:pt idx="133">
                  <c:v>3.0208333333333334E-2</c:v>
                </c:pt>
                <c:pt idx="134">
                  <c:v>3.0324074074074073E-2</c:v>
                </c:pt>
                <c:pt idx="135">
                  <c:v>3.0439814814814815E-2</c:v>
                </c:pt>
                <c:pt idx="136">
                  <c:v>3.0555555555555555E-2</c:v>
                </c:pt>
                <c:pt idx="137">
                  <c:v>3.0671296296296297E-2</c:v>
                </c:pt>
                <c:pt idx="138">
                  <c:v>3.0787037037037036E-2</c:v>
                </c:pt>
                <c:pt idx="139">
                  <c:v>3.0902777777777779E-2</c:v>
                </c:pt>
                <c:pt idx="140">
                  <c:v>3.1018518518518518E-2</c:v>
                </c:pt>
                <c:pt idx="141">
                  <c:v>3.1134259259259261E-2</c:v>
                </c:pt>
                <c:pt idx="142">
                  <c:v>3.125E-2</c:v>
                </c:pt>
                <c:pt idx="143">
                  <c:v>3.1365740740740743E-2</c:v>
                </c:pt>
                <c:pt idx="144">
                  <c:v>3.1481481481481478E-2</c:v>
                </c:pt>
                <c:pt idx="145">
                  <c:v>3.1597222222222221E-2</c:v>
                </c:pt>
                <c:pt idx="146">
                  <c:v>3.1712962962962964E-2</c:v>
                </c:pt>
                <c:pt idx="147">
                  <c:v>3.1828703703703706E-2</c:v>
                </c:pt>
                <c:pt idx="148">
                  <c:v>3.1944444444444442E-2</c:v>
                </c:pt>
                <c:pt idx="149">
                  <c:v>3.2060185185185185E-2</c:v>
                </c:pt>
                <c:pt idx="150">
                  <c:v>3.2175925925925927E-2</c:v>
                </c:pt>
                <c:pt idx="151">
                  <c:v>3.229166666666667E-2</c:v>
                </c:pt>
                <c:pt idx="152">
                  <c:v>3.2407407407407406E-2</c:v>
                </c:pt>
                <c:pt idx="153">
                  <c:v>3.2523148148148148E-2</c:v>
                </c:pt>
                <c:pt idx="154">
                  <c:v>3.2638888888888891E-2</c:v>
                </c:pt>
                <c:pt idx="155">
                  <c:v>3.2754629629629627E-2</c:v>
                </c:pt>
                <c:pt idx="156">
                  <c:v>3.2870370370370369E-2</c:v>
                </c:pt>
                <c:pt idx="157">
                  <c:v>3.2986111111111112E-2</c:v>
                </c:pt>
                <c:pt idx="158">
                  <c:v>3.3101851851851855E-2</c:v>
                </c:pt>
                <c:pt idx="159">
                  <c:v>3.321759259259259E-2</c:v>
                </c:pt>
                <c:pt idx="160">
                  <c:v>3.3333333333333333E-2</c:v>
                </c:pt>
                <c:pt idx="161">
                  <c:v>3.3449074074074076E-2</c:v>
                </c:pt>
                <c:pt idx="162">
                  <c:v>3.3564814814814818E-2</c:v>
                </c:pt>
                <c:pt idx="163">
                  <c:v>3.3680555555555554E-2</c:v>
                </c:pt>
                <c:pt idx="164">
                  <c:v>3.3796296296296297E-2</c:v>
                </c:pt>
                <c:pt idx="165">
                  <c:v>3.3912037037037039E-2</c:v>
                </c:pt>
                <c:pt idx="166">
                  <c:v>3.4027777777777775E-2</c:v>
                </c:pt>
                <c:pt idx="167">
                  <c:v>3.4143518518518517E-2</c:v>
                </c:pt>
                <c:pt idx="168">
                  <c:v>3.425925925925926E-2</c:v>
                </c:pt>
                <c:pt idx="169">
                  <c:v>3.4375000000000003E-2</c:v>
                </c:pt>
                <c:pt idx="170">
                  <c:v>3.4490740740740738E-2</c:v>
                </c:pt>
                <c:pt idx="171">
                  <c:v>3.4606481481481481E-2</c:v>
                </c:pt>
                <c:pt idx="172">
                  <c:v>3.4722222222222224E-2</c:v>
                </c:pt>
                <c:pt idx="173">
                  <c:v>3.4837962962962966E-2</c:v>
                </c:pt>
                <c:pt idx="174">
                  <c:v>3.4953703703703702E-2</c:v>
                </c:pt>
                <c:pt idx="175">
                  <c:v>3.5069444444444445E-2</c:v>
                </c:pt>
                <c:pt idx="176">
                  <c:v>3.5185185185185187E-2</c:v>
                </c:pt>
                <c:pt idx="177">
                  <c:v>3.5300925925925923E-2</c:v>
                </c:pt>
                <c:pt idx="178">
                  <c:v>3.5416666666666666E-2</c:v>
                </c:pt>
                <c:pt idx="179">
                  <c:v>3.5532407407407408E-2</c:v>
                </c:pt>
                <c:pt idx="180">
                  <c:v>3.5648148148148151E-2</c:v>
                </c:pt>
                <c:pt idx="181">
                  <c:v>3.5763888888888887E-2</c:v>
                </c:pt>
                <c:pt idx="182">
                  <c:v>3.5879629629629629E-2</c:v>
                </c:pt>
                <c:pt idx="183">
                  <c:v>3.5995370370370372E-2</c:v>
                </c:pt>
                <c:pt idx="184">
                  <c:v>3.6111111111111108E-2</c:v>
                </c:pt>
                <c:pt idx="185">
                  <c:v>3.622685185185185E-2</c:v>
                </c:pt>
                <c:pt idx="186">
                  <c:v>3.6342592592592593E-2</c:v>
                </c:pt>
                <c:pt idx="187">
                  <c:v>3.6458333333333336E-2</c:v>
                </c:pt>
                <c:pt idx="188">
                  <c:v>3.6574074074074071E-2</c:v>
                </c:pt>
                <c:pt idx="189">
                  <c:v>3.6689814814814814E-2</c:v>
                </c:pt>
                <c:pt idx="190">
                  <c:v>3.6805555555555557E-2</c:v>
                </c:pt>
                <c:pt idx="191">
                  <c:v>3.6921296296296299E-2</c:v>
                </c:pt>
                <c:pt idx="192">
                  <c:v>3.7037037037037035E-2</c:v>
                </c:pt>
                <c:pt idx="193">
                  <c:v>3.7152777777777778E-2</c:v>
                </c:pt>
                <c:pt idx="194">
                  <c:v>3.726851851851852E-2</c:v>
                </c:pt>
                <c:pt idx="195">
                  <c:v>3.7384259259259256E-2</c:v>
                </c:pt>
                <c:pt idx="196">
                  <c:v>3.7499999999999999E-2</c:v>
                </c:pt>
                <c:pt idx="197">
                  <c:v>3.7615740740740741E-2</c:v>
                </c:pt>
                <c:pt idx="198">
                  <c:v>3.7731481481481484E-2</c:v>
                </c:pt>
                <c:pt idx="199">
                  <c:v>3.784722222222222E-2</c:v>
                </c:pt>
                <c:pt idx="200">
                  <c:v>3.7962962962962962E-2</c:v>
                </c:pt>
                <c:pt idx="201">
                  <c:v>3.8078703703703705E-2</c:v>
                </c:pt>
                <c:pt idx="202">
                  <c:v>3.8194444444444448E-2</c:v>
                </c:pt>
                <c:pt idx="203">
                  <c:v>3.8310185185185183E-2</c:v>
                </c:pt>
                <c:pt idx="204">
                  <c:v>3.8425925925925926E-2</c:v>
                </c:pt>
                <c:pt idx="205">
                  <c:v>3.8541666666666669E-2</c:v>
                </c:pt>
                <c:pt idx="206">
                  <c:v>3.8657407407407404E-2</c:v>
                </c:pt>
                <c:pt idx="207">
                  <c:v>3.8773148148148147E-2</c:v>
                </c:pt>
                <c:pt idx="208">
                  <c:v>3.888888888888889E-2</c:v>
                </c:pt>
                <c:pt idx="209">
                  <c:v>3.9004629629629632E-2</c:v>
                </c:pt>
                <c:pt idx="210">
                  <c:v>3.9120370370370368E-2</c:v>
                </c:pt>
                <c:pt idx="211">
                  <c:v>3.923611111111111E-2</c:v>
                </c:pt>
                <c:pt idx="212">
                  <c:v>3.9351851851851853E-2</c:v>
                </c:pt>
                <c:pt idx="213">
                  <c:v>3.9467592592592596E-2</c:v>
                </c:pt>
                <c:pt idx="214">
                  <c:v>3.9583333333333331E-2</c:v>
                </c:pt>
                <c:pt idx="215">
                  <c:v>3.9699074074074074E-2</c:v>
                </c:pt>
                <c:pt idx="216">
                  <c:v>3.9814814814814817E-2</c:v>
                </c:pt>
                <c:pt idx="217">
                  <c:v>3.9930555555555552E-2</c:v>
                </c:pt>
                <c:pt idx="218">
                  <c:v>4.0046296296296295E-2</c:v>
                </c:pt>
                <c:pt idx="219">
                  <c:v>4.0162037037037038E-2</c:v>
                </c:pt>
                <c:pt idx="220">
                  <c:v>4.027777777777778E-2</c:v>
                </c:pt>
                <c:pt idx="221">
                  <c:v>4.0393518518518516E-2</c:v>
                </c:pt>
                <c:pt idx="222">
                  <c:v>4.0509259259259259E-2</c:v>
                </c:pt>
                <c:pt idx="223">
                  <c:v>4.0625000000000001E-2</c:v>
                </c:pt>
                <c:pt idx="224">
                  <c:v>4.0740740740740744E-2</c:v>
                </c:pt>
                <c:pt idx="225">
                  <c:v>4.085648148148148E-2</c:v>
                </c:pt>
                <c:pt idx="226">
                  <c:v>4.0972222222222222E-2</c:v>
                </c:pt>
                <c:pt idx="227">
                  <c:v>4.1087962962962965E-2</c:v>
                </c:pt>
                <c:pt idx="228">
                  <c:v>4.1203703703703701E-2</c:v>
                </c:pt>
                <c:pt idx="229">
                  <c:v>4.1319444444444443E-2</c:v>
                </c:pt>
                <c:pt idx="230">
                  <c:v>4.1435185185185186E-2</c:v>
                </c:pt>
                <c:pt idx="231">
                  <c:v>4.1550925925925929E-2</c:v>
                </c:pt>
                <c:pt idx="232">
                  <c:v>4.1666666666666664E-2</c:v>
                </c:pt>
                <c:pt idx="233">
                  <c:v>4.1782407407407407E-2</c:v>
                </c:pt>
                <c:pt idx="234">
                  <c:v>4.189814814814815E-2</c:v>
                </c:pt>
                <c:pt idx="235">
                  <c:v>4.2013888888888892E-2</c:v>
                </c:pt>
                <c:pt idx="236">
                  <c:v>4.2129629629629628E-2</c:v>
                </c:pt>
                <c:pt idx="237">
                  <c:v>4.2245370370370371E-2</c:v>
                </c:pt>
                <c:pt idx="238">
                  <c:v>4.2361111111111113E-2</c:v>
                </c:pt>
                <c:pt idx="239">
                  <c:v>4.2476851851851849E-2</c:v>
                </c:pt>
                <c:pt idx="240">
                  <c:v>4.2592592592592592E-2</c:v>
                </c:pt>
                <c:pt idx="241">
                  <c:v>4.2708333333333334E-2</c:v>
                </c:pt>
                <c:pt idx="242">
                  <c:v>4.2824074074074077E-2</c:v>
                </c:pt>
                <c:pt idx="243">
                  <c:v>4.2939814814814813E-2</c:v>
                </c:pt>
                <c:pt idx="244">
                  <c:v>4.3055555555555555E-2</c:v>
                </c:pt>
                <c:pt idx="245">
                  <c:v>4.3171296296296298E-2</c:v>
                </c:pt>
                <c:pt idx="246">
                  <c:v>4.3287037037037034E-2</c:v>
                </c:pt>
                <c:pt idx="247">
                  <c:v>4.3402777777777776E-2</c:v>
                </c:pt>
                <c:pt idx="248">
                  <c:v>4.3518518518518519E-2</c:v>
                </c:pt>
                <c:pt idx="249">
                  <c:v>4.3634259259259262E-2</c:v>
                </c:pt>
                <c:pt idx="250">
                  <c:v>4.3749999999999997E-2</c:v>
                </c:pt>
                <c:pt idx="251">
                  <c:v>4.386574074074074E-2</c:v>
                </c:pt>
                <c:pt idx="252">
                  <c:v>4.3981481481481483E-2</c:v>
                </c:pt>
                <c:pt idx="253">
                  <c:v>4.4097222222222225E-2</c:v>
                </c:pt>
                <c:pt idx="254">
                  <c:v>4.4212962962962961E-2</c:v>
                </c:pt>
                <c:pt idx="255">
                  <c:v>4.4328703703703703E-2</c:v>
                </c:pt>
                <c:pt idx="256">
                  <c:v>4.4444444444444446E-2</c:v>
                </c:pt>
                <c:pt idx="257">
                  <c:v>4.4560185185185182E-2</c:v>
                </c:pt>
                <c:pt idx="258">
                  <c:v>4.4675925925925924E-2</c:v>
                </c:pt>
                <c:pt idx="259">
                  <c:v>4.4791666666666667E-2</c:v>
                </c:pt>
                <c:pt idx="260">
                  <c:v>4.490740740740741E-2</c:v>
                </c:pt>
                <c:pt idx="261">
                  <c:v>4.5023148148148145E-2</c:v>
                </c:pt>
                <c:pt idx="262">
                  <c:v>4.5138888888888888E-2</c:v>
                </c:pt>
                <c:pt idx="263">
                  <c:v>4.5254629629629631E-2</c:v>
                </c:pt>
                <c:pt idx="264">
                  <c:v>4.5370370370370373E-2</c:v>
                </c:pt>
                <c:pt idx="265">
                  <c:v>4.5486111111111109E-2</c:v>
                </c:pt>
                <c:pt idx="266">
                  <c:v>4.5601851851851852E-2</c:v>
                </c:pt>
                <c:pt idx="267">
                  <c:v>4.5717592592592594E-2</c:v>
                </c:pt>
                <c:pt idx="268">
                  <c:v>4.583333333333333E-2</c:v>
                </c:pt>
                <c:pt idx="269">
                  <c:v>4.5949074074074073E-2</c:v>
                </c:pt>
                <c:pt idx="270">
                  <c:v>4.6064814814814815E-2</c:v>
                </c:pt>
                <c:pt idx="271">
                  <c:v>4.6180555555555558E-2</c:v>
                </c:pt>
                <c:pt idx="272">
                  <c:v>4.6296296296296294E-2</c:v>
                </c:pt>
                <c:pt idx="273">
                  <c:v>4.6412037037037036E-2</c:v>
                </c:pt>
                <c:pt idx="274">
                  <c:v>4.6527777777777779E-2</c:v>
                </c:pt>
                <c:pt idx="275">
                  <c:v>4.6643518518518522E-2</c:v>
                </c:pt>
                <c:pt idx="276">
                  <c:v>4.6759259259259257E-2</c:v>
                </c:pt>
                <c:pt idx="277">
                  <c:v>4.6875E-2</c:v>
                </c:pt>
                <c:pt idx="278">
                  <c:v>4.6990740740740743E-2</c:v>
                </c:pt>
                <c:pt idx="279">
                  <c:v>4.7106481481481478E-2</c:v>
                </c:pt>
                <c:pt idx="280">
                  <c:v>4.7222222222222221E-2</c:v>
                </c:pt>
                <c:pt idx="281">
                  <c:v>4.7337962962962964E-2</c:v>
                </c:pt>
                <c:pt idx="282">
                  <c:v>4.7453703703703706E-2</c:v>
                </c:pt>
                <c:pt idx="283">
                  <c:v>4.7569444444444442E-2</c:v>
                </c:pt>
                <c:pt idx="284">
                  <c:v>4.7685185185185185E-2</c:v>
                </c:pt>
                <c:pt idx="285">
                  <c:v>4.7800925925925927E-2</c:v>
                </c:pt>
                <c:pt idx="286">
                  <c:v>4.791666666666667E-2</c:v>
                </c:pt>
                <c:pt idx="287">
                  <c:v>4.8032407407407406E-2</c:v>
                </c:pt>
                <c:pt idx="288">
                  <c:v>4.8148148148148148E-2</c:v>
                </c:pt>
                <c:pt idx="289">
                  <c:v>4.8263888888888891E-2</c:v>
                </c:pt>
                <c:pt idx="290">
                  <c:v>4.8379629629629627E-2</c:v>
                </c:pt>
                <c:pt idx="291">
                  <c:v>4.8495370370370369E-2</c:v>
                </c:pt>
                <c:pt idx="292">
                  <c:v>4.8611111111111112E-2</c:v>
                </c:pt>
                <c:pt idx="293">
                  <c:v>4.8726851851851855E-2</c:v>
                </c:pt>
                <c:pt idx="294">
                  <c:v>4.884259259259259E-2</c:v>
                </c:pt>
                <c:pt idx="295">
                  <c:v>4.8958333333333333E-2</c:v>
                </c:pt>
                <c:pt idx="296">
                  <c:v>4.9074074074074076E-2</c:v>
                </c:pt>
                <c:pt idx="297">
                  <c:v>4.9189814814814818E-2</c:v>
                </c:pt>
                <c:pt idx="298">
                  <c:v>4.9305555555555554E-2</c:v>
                </c:pt>
                <c:pt idx="299">
                  <c:v>4.9421296296296297E-2</c:v>
                </c:pt>
                <c:pt idx="300">
                  <c:v>4.9537037037037039E-2</c:v>
                </c:pt>
                <c:pt idx="301">
                  <c:v>4.9652777777777775E-2</c:v>
                </c:pt>
                <c:pt idx="302">
                  <c:v>4.9768518518518517E-2</c:v>
                </c:pt>
                <c:pt idx="303">
                  <c:v>4.988425925925926E-2</c:v>
                </c:pt>
                <c:pt idx="304">
                  <c:v>0.05</c:v>
                </c:pt>
                <c:pt idx="305">
                  <c:v>5.0115740740740738E-2</c:v>
                </c:pt>
                <c:pt idx="306">
                  <c:v>5.0231481481481481E-2</c:v>
                </c:pt>
                <c:pt idx="307">
                  <c:v>5.0347222222222224E-2</c:v>
                </c:pt>
                <c:pt idx="308">
                  <c:v>5.0462962962962966E-2</c:v>
                </c:pt>
                <c:pt idx="309">
                  <c:v>5.0578703703703702E-2</c:v>
                </c:pt>
                <c:pt idx="310">
                  <c:v>5.0694444444444445E-2</c:v>
                </c:pt>
                <c:pt idx="311">
                  <c:v>5.0810185185185187E-2</c:v>
                </c:pt>
                <c:pt idx="312">
                  <c:v>5.0925925925925923E-2</c:v>
                </c:pt>
                <c:pt idx="313">
                  <c:v>5.1041666666666666E-2</c:v>
                </c:pt>
                <c:pt idx="314">
                  <c:v>5.1157407407407408E-2</c:v>
                </c:pt>
                <c:pt idx="315">
                  <c:v>5.1273148148148151E-2</c:v>
                </c:pt>
                <c:pt idx="316">
                  <c:v>5.1388888888888887E-2</c:v>
                </c:pt>
                <c:pt idx="317">
                  <c:v>5.1504629629629629E-2</c:v>
                </c:pt>
                <c:pt idx="318">
                  <c:v>5.1620370370370372E-2</c:v>
                </c:pt>
                <c:pt idx="319">
                  <c:v>5.1736111111111108E-2</c:v>
                </c:pt>
                <c:pt idx="320">
                  <c:v>5.185185185185185E-2</c:v>
                </c:pt>
                <c:pt idx="321">
                  <c:v>5.1967592592592593E-2</c:v>
                </c:pt>
                <c:pt idx="322">
                  <c:v>5.2083333333333336E-2</c:v>
                </c:pt>
                <c:pt idx="323">
                  <c:v>5.2199074074074071E-2</c:v>
                </c:pt>
                <c:pt idx="324">
                  <c:v>5.2314814814814814E-2</c:v>
                </c:pt>
                <c:pt idx="325">
                  <c:v>5.2430555555555557E-2</c:v>
                </c:pt>
                <c:pt idx="326">
                  <c:v>5.2546296296296299E-2</c:v>
                </c:pt>
                <c:pt idx="327">
                  <c:v>5.2662037037037035E-2</c:v>
                </c:pt>
                <c:pt idx="328">
                  <c:v>5.2777777777777778E-2</c:v>
                </c:pt>
                <c:pt idx="329">
                  <c:v>5.289351851851852E-2</c:v>
                </c:pt>
                <c:pt idx="330">
                  <c:v>5.3009259259259256E-2</c:v>
                </c:pt>
                <c:pt idx="331">
                  <c:v>5.3124999999999999E-2</c:v>
                </c:pt>
                <c:pt idx="332">
                  <c:v>5.3240740740740741E-2</c:v>
                </c:pt>
                <c:pt idx="333">
                  <c:v>5.3356481481481484E-2</c:v>
                </c:pt>
                <c:pt idx="334">
                  <c:v>5.347222222222222E-2</c:v>
                </c:pt>
                <c:pt idx="335">
                  <c:v>5.3587962962962962E-2</c:v>
                </c:pt>
                <c:pt idx="336">
                  <c:v>5.3703703703703705E-2</c:v>
                </c:pt>
                <c:pt idx="337">
                  <c:v>5.3819444444444448E-2</c:v>
                </c:pt>
                <c:pt idx="338">
                  <c:v>5.3935185185185183E-2</c:v>
                </c:pt>
                <c:pt idx="339">
                  <c:v>5.4050925925925926E-2</c:v>
                </c:pt>
                <c:pt idx="340">
                  <c:v>5.4166666666666669E-2</c:v>
                </c:pt>
                <c:pt idx="341">
                  <c:v>5.4282407407407404E-2</c:v>
                </c:pt>
                <c:pt idx="342">
                  <c:v>5.4398148148148147E-2</c:v>
                </c:pt>
                <c:pt idx="343">
                  <c:v>5.451388888888889E-2</c:v>
                </c:pt>
                <c:pt idx="344">
                  <c:v>5.4629629629629632E-2</c:v>
                </c:pt>
                <c:pt idx="345">
                  <c:v>5.4745370370370368E-2</c:v>
                </c:pt>
                <c:pt idx="346">
                  <c:v>5.486111111111111E-2</c:v>
                </c:pt>
                <c:pt idx="347">
                  <c:v>5.4976851851851853E-2</c:v>
                </c:pt>
                <c:pt idx="348">
                  <c:v>5.5092592592592596E-2</c:v>
                </c:pt>
                <c:pt idx="349">
                  <c:v>5.5208333333333331E-2</c:v>
                </c:pt>
                <c:pt idx="350">
                  <c:v>5.5324074074074074E-2</c:v>
                </c:pt>
                <c:pt idx="351">
                  <c:v>5.5439814814814817E-2</c:v>
                </c:pt>
                <c:pt idx="352">
                  <c:v>5.5555555555555552E-2</c:v>
                </c:pt>
                <c:pt idx="353">
                  <c:v>5.5671296296296295E-2</c:v>
                </c:pt>
                <c:pt idx="354">
                  <c:v>5.5787037037037038E-2</c:v>
                </c:pt>
                <c:pt idx="355">
                  <c:v>5.590277777777778E-2</c:v>
                </c:pt>
                <c:pt idx="356">
                  <c:v>5.6018518518518516E-2</c:v>
                </c:pt>
                <c:pt idx="357">
                  <c:v>5.6134259259259259E-2</c:v>
                </c:pt>
                <c:pt idx="358">
                  <c:v>5.6250000000000001E-2</c:v>
                </c:pt>
                <c:pt idx="359">
                  <c:v>5.6365740740740744E-2</c:v>
                </c:pt>
                <c:pt idx="360">
                  <c:v>5.648148148148148E-2</c:v>
                </c:pt>
                <c:pt idx="361">
                  <c:v>5.6597222222222222E-2</c:v>
                </c:pt>
                <c:pt idx="362">
                  <c:v>5.6712962962962965E-2</c:v>
                </c:pt>
                <c:pt idx="363">
                  <c:v>5.6828703703703701E-2</c:v>
                </c:pt>
                <c:pt idx="364">
                  <c:v>5.6944444444444443E-2</c:v>
                </c:pt>
                <c:pt idx="365">
                  <c:v>5.7060185185185186E-2</c:v>
                </c:pt>
                <c:pt idx="366">
                  <c:v>5.7175925925925929E-2</c:v>
                </c:pt>
                <c:pt idx="367">
                  <c:v>5.7291666666666664E-2</c:v>
                </c:pt>
                <c:pt idx="368">
                  <c:v>5.7407407407407407E-2</c:v>
                </c:pt>
                <c:pt idx="369">
                  <c:v>5.752314814814815E-2</c:v>
                </c:pt>
                <c:pt idx="370">
                  <c:v>5.7638888888888892E-2</c:v>
                </c:pt>
                <c:pt idx="371">
                  <c:v>5.7754629629629628E-2</c:v>
                </c:pt>
                <c:pt idx="372">
                  <c:v>5.7870370370370371E-2</c:v>
                </c:pt>
                <c:pt idx="373">
                  <c:v>5.7986111111111113E-2</c:v>
                </c:pt>
                <c:pt idx="374">
                  <c:v>5.8101851851851849E-2</c:v>
                </c:pt>
                <c:pt idx="375">
                  <c:v>5.8217592592592592E-2</c:v>
                </c:pt>
                <c:pt idx="376">
                  <c:v>5.8333333333333334E-2</c:v>
                </c:pt>
                <c:pt idx="377">
                  <c:v>5.8449074074074077E-2</c:v>
                </c:pt>
                <c:pt idx="378">
                  <c:v>5.8564814814814813E-2</c:v>
                </c:pt>
                <c:pt idx="379">
                  <c:v>5.8680555555555555E-2</c:v>
                </c:pt>
                <c:pt idx="380">
                  <c:v>5.8796296296296298E-2</c:v>
                </c:pt>
                <c:pt idx="381">
                  <c:v>5.8912037037037034E-2</c:v>
                </c:pt>
                <c:pt idx="382">
                  <c:v>5.9027777777777776E-2</c:v>
                </c:pt>
                <c:pt idx="383">
                  <c:v>5.9143518518518519E-2</c:v>
                </c:pt>
                <c:pt idx="384">
                  <c:v>5.9259259259259262E-2</c:v>
                </c:pt>
                <c:pt idx="385">
                  <c:v>5.9374999999999997E-2</c:v>
                </c:pt>
                <c:pt idx="386">
                  <c:v>5.949074074074074E-2</c:v>
                </c:pt>
                <c:pt idx="387">
                  <c:v>5.9606481481481483E-2</c:v>
                </c:pt>
                <c:pt idx="388">
                  <c:v>5.9722222222222225E-2</c:v>
                </c:pt>
                <c:pt idx="389">
                  <c:v>5.9837962962962961E-2</c:v>
                </c:pt>
                <c:pt idx="390">
                  <c:v>5.9953703703703703E-2</c:v>
                </c:pt>
                <c:pt idx="391">
                  <c:v>6.0069444444444446E-2</c:v>
                </c:pt>
                <c:pt idx="392">
                  <c:v>6.0185185185185182E-2</c:v>
                </c:pt>
                <c:pt idx="393">
                  <c:v>6.0300925925925924E-2</c:v>
                </c:pt>
                <c:pt idx="394">
                  <c:v>6.0416666666666667E-2</c:v>
                </c:pt>
                <c:pt idx="395">
                  <c:v>6.053240740740741E-2</c:v>
                </c:pt>
                <c:pt idx="396">
                  <c:v>6.0648148148148145E-2</c:v>
                </c:pt>
                <c:pt idx="397">
                  <c:v>6.0763888888888888E-2</c:v>
                </c:pt>
                <c:pt idx="398">
                  <c:v>6.0879629629629631E-2</c:v>
                </c:pt>
                <c:pt idx="399">
                  <c:v>6.0995370370370373E-2</c:v>
                </c:pt>
                <c:pt idx="400">
                  <c:v>6.1111111111111109E-2</c:v>
                </c:pt>
                <c:pt idx="401">
                  <c:v>6.1226851851851852E-2</c:v>
                </c:pt>
                <c:pt idx="402">
                  <c:v>6.1342592592592594E-2</c:v>
                </c:pt>
                <c:pt idx="403">
                  <c:v>6.145833333333333E-2</c:v>
                </c:pt>
                <c:pt idx="404">
                  <c:v>6.1574074074074073E-2</c:v>
                </c:pt>
                <c:pt idx="405">
                  <c:v>6.1689814814814815E-2</c:v>
                </c:pt>
                <c:pt idx="406">
                  <c:v>6.1805555555555558E-2</c:v>
                </c:pt>
                <c:pt idx="407">
                  <c:v>6.1921296296296294E-2</c:v>
                </c:pt>
                <c:pt idx="408">
                  <c:v>6.2037037037037036E-2</c:v>
                </c:pt>
                <c:pt idx="409">
                  <c:v>6.2152777777777779E-2</c:v>
                </c:pt>
                <c:pt idx="410">
                  <c:v>6.2268518518518522E-2</c:v>
                </c:pt>
                <c:pt idx="411">
                  <c:v>6.2384259259259257E-2</c:v>
                </c:pt>
                <c:pt idx="412">
                  <c:v>6.25E-2</c:v>
                </c:pt>
                <c:pt idx="413">
                  <c:v>6.2615740740740736E-2</c:v>
                </c:pt>
                <c:pt idx="414">
                  <c:v>6.2731481481481485E-2</c:v>
                </c:pt>
                <c:pt idx="415">
                  <c:v>6.2847222222222221E-2</c:v>
                </c:pt>
                <c:pt idx="416">
                  <c:v>6.2962962962962957E-2</c:v>
                </c:pt>
                <c:pt idx="417">
                  <c:v>6.3078703703703706E-2</c:v>
                </c:pt>
                <c:pt idx="418">
                  <c:v>6.3194444444444442E-2</c:v>
                </c:pt>
                <c:pt idx="419">
                  <c:v>6.3310185185185192E-2</c:v>
                </c:pt>
                <c:pt idx="420">
                  <c:v>6.3425925925925927E-2</c:v>
                </c:pt>
                <c:pt idx="421">
                  <c:v>6.3541666666666663E-2</c:v>
                </c:pt>
                <c:pt idx="422">
                  <c:v>6.3657407407407413E-2</c:v>
                </c:pt>
                <c:pt idx="423">
                  <c:v>6.3773148148148148E-2</c:v>
                </c:pt>
                <c:pt idx="424">
                  <c:v>6.3888888888888884E-2</c:v>
                </c:pt>
                <c:pt idx="425">
                  <c:v>6.4004629629629634E-2</c:v>
                </c:pt>
                <c:pt idx="426">
                  <c:v>6.4120370370370369E-2</c:v>
                </c:pt>
                <c:pt idx="427">
                  <c:v>6.4236111111111105E-2</c:v>
                </c:pt>
                <c:pt idx="428">
                  <c:v>6.4351851851851855E-2</c:v>
                </c:pt>
                <c:pt idx="429">
                  <c:v>6.446759259259259E-2</c:v>
                </c:pt>
                <c:pt idx="430">
                  <c:v>6.458333333333334E-2</c:v>
                </c:pt>
                <c:pt idx="431">
                  <c:v>6.4699074074074076E-2</c:v>
                </c:pt>
                <c:pt idx="432">
                  <c:v>6.4814814814814811E-2</c:v>
                </c:pt>
                <c:pt idx="433">
                  <c:v>6.4930555555555561E-2</c:v>
                </c:pt>
                <c:pt idx="434">
                  <c:v>6.5046296296296297E-2</c:v>
                </c:pt>
                <c:pt idx="435">
                  <c:v>6.5162037037037032E-2</c:v>
                </c:pt>
                <c:pt idx="436">
                  <c:v>6.5277777777777782E-2</c:v>
                </c:pt>
                <c:pt idx="437">
                  <c:v>6.5393518518518517E-2</c:v>
                </c:pt>
                <c:pt idx="438">
                  <c:v>6.5509259259259253E-2</c:v>
                </c:pt>
                <c:pt idx="439">
                  <c:v>6.5625000000000003E-2</c:v>
                </c:pt>
                <c:pt idx="440">
                  <c:v>6.5740740740740738E-2</c:v>
                </c:pt>
                <c:pt idx="441">
                  <c:v>6.5856481481481488E-2</c:v>
                </c:pt>
                <c:pt idx="442">
                  <c:v>6.5972222222222224E-2</c:v>
                </c:pt>
                <c:pt idx="443">
                  <c:v>6.6087962962962959E-2</c:v>
                </c:pt>
                <c:pt idx="444">
                  <c:v>6.6203703703703709E-2</c:v>
                </c:pt>
                <c:pt idx="445">
                  <c:v>6.6319444444444445E-2</c:v>
                </c:pt>
                <c:pt idx="446">
                  <c:v>6.643518518518518E-2</c:v>
                </c:pt>
                <c:pt idx="447">
                  <c:v>6.655092592592593E-2</c:v>
                </c:pt>
                <c:pt idx="448">
                  <c:v>6.6666666666666666E-2</c:v>
                </c:pt>
                <c:pt idx="449">
                  <c:v>6.6782407407407401E-2</c:v>
                </c:pt>
                <c:pt idx="450">
                  <c:v>6.6898148148148151E-2</c:v>
                </c:pt>
                <c:pt idx="451">
                  <c:v>6.7013888888888887E-2</c:v>
                </c:pt>
                <c:pt idx="452">
                  <c:v>6.7129629629629636E-2</c:v>
                </c:pt>
                <c:pt idx="453">
                  <c:v>6.7245370370370372E-2</c:v>
                </c:pt>
                <c:pt idx="454">
                  <c:v>6.7361111111111108E-2</c:v>
                </c:pt>
                <c:pt idx="455">
                  <c:v>6.7476851851851857E-2</c:v>
                </c:pt>
                <c:pt idx="456">
                  <c:v>6.7592592592592593E-2</c:v>
                </c:pt>
                <c:pt idx="457">
                  <c:v>6.7708333333333329E-2</c:v>
                </c:pt>
                <c:pt idx="458">
                  <c:v>6.7824074074074078E-2</c:v>
                </c:pt>
                <c:pt idx="459">
                  <c:v>6.7939814814814814E-2</c:v>
                </c:pt>
                <c:pt idx="460">
                  <c:v>6.805555555555555E-2</c:v>
                </c:pt>
                <c:pt idx="461">
                  <c:v>6.8171296296296299E-2</c:v>
                </c:pt>
                <c:pt idx="462">
                  <c:v>6.8287037037037035E-2</c:v>
                </c:pt>
                <c:pt idx="463">
                  <c:v>6.8402777777777785E-2</c:v>
                </c:pt>
                <c:pt idx="464">
                  <c:v>6.851851851851852E-2</c:v>
                </c:pt>
                <c:pt idx="465">
                  <c:v>6.8634259259259256E-2</c:v>
                </c:pt>
                <c:pt idx="466">
                  <c:v>6.8750000000000006E-2</c:v>
                </c:pt>
                <c:pt idx="467">
                  <c:v>6.8865740740740741E-2</c:v>
                </c:pt>
                <c:pt idx="468">
                  <c:v>6.8981481481481477E-2</c:v>
                </c:pt>
                <c:pt idx="469">
                  <c:v>6.9097222222222227E-2</c:v>
                </c:pt>
                <c:pt idx="470">
                  <c:v>6.9212962962962962E-2</c:v>
                </c:pt>
                <c:pt idx="471">
                  <c:v>6.9328703703703698E-2</c:v>
                </c:pt>
                <c:pt idx="472">
                  <c:v>6.9444444444444448E-2</c:v>
                </c:pt>
                <c:pt idx="473">
                  <c:v>6.9560185185185183E-2</c:v>
                </c:pt>
                <c:pt idx="474">
                  <c:v>6.9675925925925933E-2</c:v>
                </c:pt>
                <c:pt idx="475">
                  <c:v>6.9791666666666669E-2</c:v>
                </c:pt>
                <c:pt idx="476">
                  <c:v>6.9907407407407404E-2</c:v>
                </c:pt>
                <c:pt idx="477">
                  <c:v>7.0023148148148154E-2</c:v>
                </c:pt>
                <c:pt idx="478">
                  <c:v>7.013888888888889E-2</c:v>
                </c:pt>
                <c:pt idx="479">
                  <c:v>7.0254629629629625E-2</c:v>
                </c:pt>
                <c:pt idx="480">
                  <c:v>7.0370370370370375E-2</c:v>
                </c:pt>
                <c:pt idx="481">
                  <c:v>7.048611111111111E-2</c:v>
                </c:pt>
                <c:pt idx="482">
                  <c:v>7.0601851851851846E-2</c:v>
                </c:pt>
                <c:pt idx="483">
                  <c:v>7.0717592592592596E-2</c:v>
                </c:pt>
                <c:pt idx="484">
                  <c:v>7.0833333333333331E-2</c:v>
                </c:pt>
                <c:pt idx="485">
                  <c:v>7.0949074074074067E-2</c:v>
                </c:pt>
                <c:pt idx="486">
                  <c:v>7.1064814814814817E-2</c:v>
                </c:pt>
                <c:pt idx="487">
                  <c:v>7.1180555555555552E-2</c:v>
                </c:pt>
                <c:pt idx="488">
                  <c:v>7.1296296296296302E-2</c:v>
                </c:pt>
                <c:pt idx="489">
                  <c:v>7.1412037037037038E-2</c:v>
                </c:pt>
                <c:pt idx="490">
                  <c:v>7.1527777777777773E-2</c:v>
                </c:pt>
                <c:pt idx="491">
                  <c:v>7.1643518518518523E-2</c:v>
                </c:pt>
                <c:pt idx="492">
                  <c:v>7.1759259259259259E-2</c:v>
                </c:pt>
                <c:pt idx="493">
                  <c:v>7.1874999999999994E-2</c:v>
                </c:pt>
                <c:pt idx="494">
                  <c:v>7.1990740740740744E-2</c:v>
                </c:pt>
                <c:pt idx="495">
                  <c:v>7.210648148148148E-2</c:v>
                </c:pt>
                <c:pt idx="496">
                  <c:v>7.2222222222222215E-2</c:v>
                </c:pt>
                <c:pt idx="497">
                  <c:v>7.2337962962962965E-2</c:v>
                </c:pt>
                <c:pt idx="498">
                  <c:v>7.2453703703703701E-2</c:v>
                </c:pt>
                <c:pt idx="499">
                  <c:v>7.256944444444445E-2</c:v>
                </c:pt>
                <c:pt idx="500">
                  <c:v>7.2685185185185186E-2</c:v>
                </c:pt>
                <c:pt idx="501">
                  <c:v>7.2800925925925922E-2</c:v>
                </c:pt>
                <c:pt idx="502">
                  <c:v>7.2916666666666671E-2</c:v>
                </c:pt>
                <c:pt idx="503">
                  <c:v>7.3032407407407407E-2</c:v>
                </c:pt>
                <c:pt idx="504">
                  <c:v>7.3148148148148143E-2</c:v>
                </c:pt>
                <c:pt idx="505">
                  <c:v>7.3263888888888892E-2</c:v>
                </c:pt>
                <c:pt idx="506">
                  <c:v>7.3379629629629628E-2</c:v>
                </c:pt>
                <c:pt idx="507">
                  <c:v>7.3495370370370364E-2</c:v>
                </c:pt>
                <c:pt idx="508">
                  <c:v>7.3611111111111113E-2</c:v>
                </c:pt>
                <c:pt idx="509">
                  <c:v>7.3726851851851849E-2</c:v>
                </c:pt>
                <c:pt idx="510">
                  <c:v>7.3842592592592599E-2</c:v>
                </c:pt>
                <c:pt idx="511">
                  <c:v>7.3958333333333334E-2</c:v>
                </c:pt>
                <c:pt idx="512">
                  <c:v>7.407407407407407E-2</c:v>
                </c:pt>
                <c:pt idx="513">
                  <c:v>7.418981481481482E-2</c:v>
                </c:pt>
                <c:pt idx="514">
                  <c:v>7.4305555555555555E-2</c:v>
                </c:pt>
                <c:pt idx="515">
                  <c:v>7.4421296296296291E-2</c:v>
                </c:pt>
                <c:pt idx="516">
                  <c:v>7.4537037037037041E-2</c:v>
                </c:pt>
                <c:pt idx="517">
                  <c:v>7.4652777777777776E-2</c:v>
                </c:pt>
                <c:pt idx="518">
                  <c:v>7.4768518518518512E-2</c:v>
                </c:pt>
                <c:pt idx="519">
                  <c:v>7.4884259259259262E-2</c:v>
                </c:pt>
                <c:pt idx="520">
                  <c:v>7.4999999999999997E-2</c:v>
                </c:pt>
                <c:pt idx="521">
                  <c:v>7.5115740740740747E-2</c:v>
                </c:pt>
                <c:pt idx="522">
                  <c:v>7.5231481481481483E-2</c:v>
                </c:pt>
                <c:pt idx="523">
                  <c:v>7.5347222222222218E-2</c:v>
                </c:pt>
                <c:pt idx="524">
                  <c:v>7.5462962962962968E-2</c:v>
                </c:pt>
                <c:pt idx="525">
                  <c:v>7.5578703703703703E-2</c:v>
                </c:pt>
                <c:pt idx="526">
                  <c:v>7.5694444444444439E-2</c:v>
                </c:pt>
                <c:pt idx="527">
                  <c:v>7.5810185185185189E-2</c:v>
                </c:pt>
                <c:pt idx="528">
                  <c:v>7.5925925925925924E-2</c:v>
                </c:pt>
                <c:pt idx="529">
                  <c:v>7.604166666666666E-2</c:v>
                </c:pt>
                <c:pt idx="530">
                  <c:v>7.615740740740741E-2</c:v>
                </c:pt>
                <c:pt idx="531">
                  <c:v>7.6273148148148145E-2</c:v>
                </c:pt>
                <c:pt idx="532">
                  <c:v>7.6388888888888895E-2</c:v>
                </c:pt>
                <c:pt idx="533">
                  <c:v>7.6504629629629631E-2</c:v>
                </c:pt>
                <c:pt idx="534">
                  <c:v>7.6620370370370366E-2</c:v>
                </c:pt>
                <c:pt idx="535">
                  <c:v>7.6736111111111116E-2</c:v>
                </c:pt>
                <c:pt idx="536">
                  <c:v>7.6851851851851852E-2</c:v>
                </c:pt>
                <c:pt idx="537">
                  <c:v>7.6967592592592587E-2</c:v>
                </c:pt>
                <c:pt idx="538">
                  <c:v>7.7083333333333337E-2</c:v>
                </c:pt>
                <c:pt idx="539">
                  <c:v>7.7199074074074073E-2</c:v>
                </c:pt>
                <c:pt idx="540">
                  <c:v>7.7314814814814808E-2</c:v>
                </c:pt>
                <c:pt idx="541">
                  <c:v>7.7430555555555558E-2</c:v>
                </c:pt>
                <c:pt idx="542">
                  <c:v>7.7546296296296294E-2</c:v>
                </c:pt>
                <c:pt idx="543">
                  <c:v>7.7662037037037043E-2</c:v>
                </c:pt>
                <c:pt idx="544">
                  <c:v>7.7777777777777779E-2</c:v>
                </c:pt>
                <c:pt idx="545">
                  <c:v>7.7893518518518515E-2</c:v>
                </c:pt>
                <c:pt idx="546">
                  <c:v>7.8009259259259264E-2</c:v>
                </c:pt>
                <c:pt idx="547">
                  <c:v>7.8125E-2</c:v>
                </c:pt>
                <c:pt idx="548">
                  <c:v>7.8240740740740736E-2</c:v>
                </c:pt>
                <c:pt idx="549">
                  <c:v>7.8356481481481485E-2</c:v>
                </c:pt>
                <c:pt idx="550">
                  <c:v>7.8472222222222221E-2</c:v>
                </c:pt>
                <c:pt idx="551">
                  <c:v>7.8587962962962957E-2</c:v>
                </c:pt>
                <c:pt idx="552">
                  <c:v>7.8703703703703706E-2</c:v>
                </c:pt>
                <c:pt idx="553">
                  <c:v>7.8819444444444442E-2</c:v>
                </c:pt>
                <c:pt idx="554">
                  <c:v>7.8935185185185192E-2</c:v>
                </c:pt>
                <c:pt idx="555">
                  <c:v>7.9050925925925927E-2</c:v>
                </c:pt>
                <c:pt idx="556">
                  <c:v>7.9166666666666663E-2</c:v>
                </c:pt>
                <c:pt idx="557">
                  <c:v>7.9282407407407413E-2</c:v>
                </c:pt>
                <c:pt idx="558">
                  <c:v>7.9398148148148148E-2</c:v>
                </c:pt>
                <c:pt idx="559">
                  <c:v>7.9513888888888884E-2</c:v>
                </c:pt>
                <c:pt idx="560">
                  <c:v>7.9629629629629634E-2</c:v>
                </c:pt>
                <c:pt idx="561">
                  <c:v>7.9745370370370369E-2</c:v>
                </c:pt>
                <c:pt idx="562">
                  <c:v>7.9861111111111105E-2</c:v>
                </c:pt>
                <c:pt idx="563">
                  <c:v>7.9976851851851855E-2</c:v>
                </c:pt>
                <c:pt idx="564">
                  <c:v>8.009259259259259E-2</c:v>
                </c:pt>
                <c:pt idx="565">
                  <c:v>8.020833333333334E-2</c:v>
                </c:pt>
                <c:pt idx="566">
                  <c:v>8.0324074074074076E-2</c:v>
                </c:pt>
                <c:pt idx="567">
                  <c:v>8.0439814814814811E-2</c:v>
                </c:pt>
                <c:pt idx="568">
                  <c:v>8.0555555555555561E-2</c:v>
                </c:pt>
                <c:pt idx="569">
                  <c:v>8.0671296296296297E-2</c:v>
                </c:pt>
                <c:pt idx="570">
                  <c:v>8.0787037037037032E-2</c:v>
                </c:pt>
                <c:pt idx="571">
                  <c:v>8.0902777777777782E-2</c:v>
                </c:pt>
                <c:pt idx="572">
                  <c:v>8.1018518518518517E-2</c:v>
                </c:pt>
                <c:pt idx="573">
                  <c:v>8.1134259259259253E-2</c:v>
                </c:pt>
                <c:pt idx="574">
                  <c:v>8.1250000000000003E-2</c:v>
                </c:pt>
                <c:pt idx="575">
                  <c:v>8.1365740740740738E-2</c:v>
                </c:pt>
                <c:pt idx="576">
                  <c:v>8.1481481481481488E-2</c:v>
                </c:pt>
                <c:pt idx="577">
                  <c:v>8.1597222222222224E-2</c:v>
                </c:pt>
                <c:pt idx="578">
                  <c:v>8.1712962962962959E-2</c:v>
                </c:pt>
                <c:pt idx="579">
                  <c:v>8.1828703703703709E-2</c:v>
                </c:pt>
                <c:pt idx="580">
                  <c:v>8.1944444444444445E-2</c:v>
                </c:pt>
                <c:pt idx="581">
                  <c:v>8.206018518518518E-2</c:v>
                </c:pt>
                <c:pt idx="582">
                  <c:v>8.217592592592593E-2</c:v>
                </c:pt>
                <c:pt idx="583">
                  <c:v>8.2291666666666666E-2</c:v>
                </c:pt>
                <c:pt idx="584">
                  <c:v>8.2407407407407401E-2</c:v>
                </c:pt>
                <c:pt idx="585">
                  <c:v>8.2523148148148151E-2</c:v>
                </c:pt>
                <c:pt idx="586">
                  <c:v>8.2638888888888887E-2</c:v>
                </c:pt>
                <c:pt idx="587">
                  <c:v>8.2754629629629636E-2</c:v>
                </c:pt>
                <c:pt idx="588">
                  <c:v>8.2870370370370372E-2</c:v>
                </c:pt>
                <c:pt idx="589">
                  <c:v>8.2986111111111108E-2</c:v>
                </c:pt>
                <c:pt idx="590">
                  <c:v>8.3101851851851857E-2</c:v>
                </c:pt>
                <c:pt idx="591">
                  <c:v>8.3217592592592593E-2</c:v>
                </c:pt>
                <c:pt idx="592">
                  <c:v>8.3333333333333329E-2</c:v>
                </c:pt>
                <c:pt idx="593">
                  <c:v>8.3449074074074078E-2</c:v>
                </c:pt>
                <c:pt idx="594">
                  <c:v>8.3564814814814814E-2</c:v>
                </c:pt>
                <c:pt idx="595">
                  <c:v>8.368055555555555E-2</c:v>
                </c:pt>
                <c:pt idx="596">
                  <c:v>8.3796296296296299E-2</c:v>
                </c:pt>
                <c:pt idx="597">
                  <c:v>8.3912037037037035E-2</c:v>
                </c:pt>
                <c:pt idx="598">
                  <c:v>8.4027777777777785E-2</c:v>
                </c:pt>
                <c:pt idx="599">
                  <c:v>8.414351851851852E-2</c:v>
                </c:pt>
                <c:pt idx="600">
                  <c:v>8.4259259259259256E-2</c:v>
                </c:pt>
                <c:pt idx="601">
                  <c:v>8.4375000000000006E-2</c:v>
                </c:pt>
                <c:pt idx="602">
                  <c:v>8.4490740740740741E-2</c:v>
                </c:pt>
                <c:pt idx="603">
                  <c:v>8.4606481481481477E-2</c:v>
                </c:pt>
                <c:pt idx="604">
                  <c:v>8.4722222222222227E-2</c:v>
                </c:pt>
                <c:pt idx="605">
                  <c:v>8.4837962962962962E-2</c:v>
                </c:pt>
                <c:pt idx="606">
                  <c:v>8.4953703703703698E-2</c:v>
                </c:pt>
                <c:pt idx="607">
                  <c:v>8.5069444444444448E-2</c:v>
                </c:pt>
                <c:pt idx="608">
                  <c:v>8.5185185185185183E-2</c:v>
                </c:pt>
                <c:pt idx="609">
                  <c:v>8.5300925925925933E-2</c:v>
                </c:pt>
                <c:pt idx="610">
                  <c:v>8.5416666666666669E-2</c:v>
                </c:pt>
                <c:pt idx="611">
                  <c:v>8.5532407407407404E-2</c:v>
                </c:pt>
                <c:pt idx="612">
                  <c:v>8.5648148148148154E-2</c:v>
                </c:pt>
                <c:pt idx="613">
                  <c:v>8.576388888888889E-2</c:v>
                </c:pt>
                <c:pt idx="614">
                  <c:v>8.5879629629629625E-2</c:v>
                </c:pt>
                <c:pt idx="615">
                  <c:v>8.5995370370370375E-2</c:v>
                </c:pt>
                <c:pt idx="616">
                  <c:v>8.611111111111111E-2</c:v>
                </c:pt>
                <c:pt idx="617">
                  <c:v>8.6226851851851846E-2</c:v>
                </c:pt>
                <c:pt idx="618">
                  <c:v>8.6342592592592596E-2</c:v>
                </c:pt>
                <c:pt idx="619">
                  <c:v>8.6458333333333331E-2</c:v>
                </c:pt>
                <c:pt idx="620">
                  <c:v>8.6574074074074067E-2</c:v>
                </c:pt>
                <c:pt idx="621">
                  <c:v>8.6689814814814817E-2</c:v>
                </c:pt>
                <c:pt idx="622">
                  <c:v>8.6805555555555552E-2</c:v>
                </c:pt>
                <c:pt idx="623">
                  <c:v>8.6921296296296302E-2</c:v>
                </c:pt>
                <c:pt idx="624">
                  <c:v>8.7037037037037038E-2</c:v>
                </c:pt>
                <c:pt idx="625">
                  <c:v>8.7152777777777773E-2</c:v>
                </c:pt>
                <c:pt idx="626">
                  <c:v>8.7268518518518523E-2</c:v>
                </c:pt>
                <c:pt idx="627">
                  <c:v>8.7384259259259259E-2</c:v>
                </c:pt>
                <c:pt idx="628">
                  <c:v>8.7499999999999994E-2</c:v>
                </c:pt>
                <c:pt idx="629">
                  <c:v>8.7615740740740744E-2</c:v>
                </c:pt>
                <c:pt idx="630">
                  <c:v>8.773148148148148E-2</c:v>
                </c:pt>
                <c:pt idx="631">
                  <c:v>8.7847222222222215E-2</c:v>
                </c:pt>
                <c:pt idx="632">
                  <c:v>8.7962962962962965E-2</c:v>
                </c:pt>
                <c:pt idx="633">
                  <c:v>8.8078703703703701E-2</c:v>
                </c:pt>
                <c:pt idx="634">
                  <c:v>8.819444444444445E-2</c:v>
                </c:pt>
                <c:pt idx="635">
                  <c:v>8.8310185185185186E-2</c:v>
                </c:pt>
                <c:pt idx="636">
                  <c:v>8.8425925925925922E-2</c:v>
                </c:pt>
                <c:pt idx="637">
                  <c:v>8.8541666666666671E-2</c:v>
                </c:pt>
                <c:pt idx="638">
                  <c:v>8.8657407407407407E-2</c:v>
                </c:pt>
                <c:pt idx="639">
                  <c:v>8.8773148148148143E-2</c:v>
                </c:pt>
                <c:pt idx="640">
                  <c:v>8.8888888888888892E-2</c:v>
                </c:pt>
                <c:pt idx="641">
                  <c:v>8.9004629629629628E-2</c:v>
                </c:pt>
                <c:pt idx="642">
                  <c:v>8.9120370370370364E-2</c:v>
                </c:pt>
                <c:pt idx="643">
                  <c:v>8.9236111111111113E-2</c:v>
                </c:pt>
                <c:pt idx="644">
                  <c:v>8.9351851851851849E-2</c:v>
                </c:pt>
                <c:pt idx="645">
                  <c:v>8.9467592592592599E-2</c:v>
                </c:pt>
                <c:pt idx="646">
                  <c:v>8.9583333333333334E-2</c:v>
                </c:pt>
                <c:pt idx="647">
                  <c:v>8.969907407407407E-2</c:v>
                </c:pt>
                <c:pt idx="648">
                  <c:v>8.981481481481482E-2</c:v>
                </c:pt>
                <c:pt idx="649">
                  <c:v>8.9930555555555555E-2</c:v>
                </c:pt>
                <c:pt idx="650">
                  <c:v>9.0046296296296291E-2</c:v>
                </c:pt>
                <c:pt idx="651">
                  <c:v>9.0162037037037041E-2</c:v>
                </c:pt>
                <c:pt idx="652">
                  <c:v>9.0277777777777776E-2</c:v>
                </c:pt>
                <c:pt idx="653">
                  <c:v>9.0393518518518512E-2</c:v>
                </c:pt>
                <c:pt idx="654">
                  <c:v>9.0509259259259262E-2</c:v>
                </c:pt>
                <c:pt idx="655">
                  <c:v>9.0624999999999997E-2</c:v>
                </c:pt>
                <c:pt idx="656">
                  <c:v>9.0740740740740747E-2</c:v>
                </c:pt>
                <c:pt idx="657">
                  <c:v>9.0856481481481483E-2</c:v>
                </c:pt>
                <c:pt idx="658">
                  <c:v>9.0972222222222218E-2</c:v>
                </c:pt>
                <c:pt idx="659">
                  <c:v>9.1087962962962968E-2</c:v>
                </c:pt>
                <c:pt idx="660">
                  <c:v>9.1203703703703703E-2</c:v>
                </c:pt>
                <c:pt idx="661">
                  <c:v>9.1319444444444439E-2</c:v>
                </c:pt>
                <c:pt idx="662">
                  <c:v>9.1435185185185189E-2</c:v>
                </c:pt>
                <c:pt idx="663">
                  <c:v>9.1550925925925924E-2</c:v>
                </c:pt>
                <c:pt idx="664">
                  <c:v>9.166666666666666E-2</c:v>
                </c:pt>
                <c:pt idx="665">
                  <c:v>9.178240740740741E-2</c:v>
                </c:pt>
                <c:pt idx="666">
                  <c:v>9.1898148148148145E-2</c:v>
                </c:pt>
                <c:pt idx="667">
                  <c:v>9.2013888888888895E-2</c:v>
                </c:pt>
                <c:pt idx="668">
                  <c:v>9.2129629629629631E-2</c:v>
                </c:pt>
                <c:pt idx="669">
                  <c:v>9.2245370370370366E-2</c:v>
                </c:pt>
                <c:pt idx="670">
                  <c:v>9.2361111111111116E-2</c:v>
                </c:pt>
                <c:pt idx="671">
                  <c:v>9.2476851851851852E-2</c:v>
                </c:pt>
                <c:pt idx="672">
                  <c:v>9.2592592592592587E-2</c:v>
                </c:pt>
                <c:pt idx="673">
                  <c:v>9.2708333333333337E-2</c:v>
                </c:pt>
                <c:pt idx="674">
                  <c:v>9.2824074074074073E-2</c:v>
                </c:pt>
                <c:pt idx="675">
                  <c:v>9.2939814814814808E-2</c:v>
                </c:pt>
                <c:pt idx="676">
                  <c:v>9.3055555555555558E-2</c:v>
                </c:pt>
                <c:pt idx="677">
                  <c:v>9.3171296296296294E-2</c:v>
                </c:pt>
                <c:pt idx="678">
                  <c:v>9.3287037037037043E-2</c:v>
                </c:pt>
                <c:pt idx="679">
                  <c:v>9.3402777777777779E-2</c:v>
                </c:pt>
                <c:pt idx="680">
                  <c:v>9.3518518518518515E-2</c:v>
                </c:pt>
                <c:pt idx="681">
                  <c:v>9.3634259259259264E-2</c:v>
                </c:pt>
                <c:pt idx="682">
                  <c:v>9.375E-2</c:v>
                </c:pt>
                <c:pt idx="683">
                  <c:v>9.3865740740740736E-2</c:v>
                </c:pt>
                <c:pt idx="684">
                  <c:v>9.3981481481481485E-2</c:v>
                </c:pt>
                <c:pt idx="685">
                  <c:v>9.4097222222222221E-2</c:v>
                </c:pt>
                <c:pt idx="686">
                  <c:v>9.4212962962962957E-2</c:v>
                </c:pt>
                <c:pt idx="687">
                  <c:v>9.4328703703703706E-2</c:v>
                </c:pt>
                <c:pt idx="688">
                  <c:v>9.4444444444444442E-2</c:v>
                </c:pt>
                <c:pt idx="689">
                  <c:v>9.4560185185185192E-2</c:v>
                </c:pt>
                <c:pt idx="690">
                  <c:v>9.4675925925925927E-2</c:v>
                </c:pt>
                <c:pt idx="691">
                  <c:v>9.4791666666666663E-2</c:v>
                </c:pt>
                <c:pt idx="692">
                  <c:v>9.4907407407407413E-2</c:v>
                </c:pt>
                <c:pt idx="693">
                  <c:v>9.5023148148148148E-2</c:v>
                </c:pt>
                <c:pt idx="694">
                  <c:v>9.5138888888888884E-2</c:v>
                </c:pt>
                <c:pt idx="695">
                  <c:v>9.5254629629629634E-2</c:v>
                </c:pt>
                <c:pt idx="696">
                  <c:v>9.5370370370370369E-2</c:v>
                </c:pt>
                <c:pt idx="697">
                  <c:v>9.5486111111111105E-2</c:v>
                </c:pt>
                <c:pt idx="698">
                  <c:v>9.5601851851851855E-2</c:v>
                </c:pt>
                <c:pt idx="699">
                  <c:v>9.571759259259259E-2</c:v>
                </c:pt>
                <c:pt idx="700">
                  <c:v>9.583333333333334E-2</c:v>
                </c:pt>
                <c:pt idx="701">
                  <c:v>9.5949074074074076E-2</c:v>
                </c:pt>
                <c:pt idx="702">
                  <c:v>9.6064814814814811E-2</c:v>
                </c:pt>
                <c:pt idx="703">
                  <c:v>9.6180555555555561E-2</c:v>
                </c:pt>
                <c:pt idx="704">
                  <c:v>9.6296296296296297E-2</c:v>
                </c:pt>
                <c:pt idx="705">
                  <c:v>9.6412037037037032E-2</c:v>
                </c:pt>
                <c:pt idx="706">
                  <c:v>9.6527777777777782E-2</c:v>
                </c:pt>
                <c:pt idx="707">
                  <c:v>9.6643518518518517E-2</c:v>
                </c:pt>
                <c:pt idx="708">
                  <c:v>9.6759259259259253E-2</c:v>
                </c:pt>
                <c:pt idx="709">
                  <c:v>9.6875000000000003E-2</c:v>
                </c:pt>
                <c:pt idx="710">
                  <c:v>9.6990740740740738E-2</c:v>
                </c:pt>
                <c:pt idx="711">
                  <c:v>9.7106481481481488E-2</c:v>
                </c:pt>
                <c:pt idx="712">
                  <c:v>9.7222222222222224E-2</c:v>
                </c:pt>
                <c:pt idx="713">
                  <c:v>9.7337962962962959E-2</c:v>
                </c:pt>
                <c:pt idx="714">
                  <c:v>9.7453703703703709E-2</c:v>
                </c:pt>
                <c:pt idx="715">
                  <c:v>9.7569444444444445E-2</c:v>
                </c:pt>
                <c:pt idx="716">
                  <c:v>9.768518518518518E-2</c:v>
                </c:pt>
                <c:pt idx="717">
                  <c:v>9.780092592592593E-2</c:v>
                </c:pt>
                <c:pt idx="718">
                  <c:v>9.7916666666666666E-2</c:v>
                </c:pt>
                <c:pt idx="719">
                  <c:v>9.8032407407407401E-2</c:v>
                </c:pt>
                <c:pt idx="720">
                  <c:v>9.8148148148148151E-2</c:v>
                </c:pt>
                <c:pt idx="721">
                  <c:v>9.8263888888888887E-2</c:v>
                </c:pt>
                <c:pt idx="722">
                  <c:v>9.8379629629629636E-2</c:v>
                </c:pt>
                <c:pt idx="723">
                  <c:v>9.8495370370370372E-2</c:v>
                </c:pt>
                <c:pt idx="724">
                  <c:v>9.8611111111111108E-2</c:v>
                </c:pt>
                <c:pt idx="725">
                  <c:v>9.8726851851851857E-2</c:v>
                </c:pt>
                <c:pt idx="726">
                  <c:v>9.8842592592592593E-2</c:v>
                </c:pt>
                <c:pt idx="727">
                  <c:v>9.8958333333333329E-2</c:v>
                </c:pt>
                <c:pt idx="728">
                  <c:v>9.9074074074074078E-2</c:v>
                </c:pt>
                <c:pt idx="729">
                  <c:v>9.9189814814814814E-2</c:v>
                </c:pt>
                <c:pt idx="730">
                  <c:v>9.930555555555555E-2</c:v>
                </c:pt>
                <c:pt idx="731">
                  <c:v>9.9421296296296299E-2</c:v>
                </c:pt>
                <c:pt idx="732">
                  <c:v>9.9537037037037035E-2</c:v>
                </c:pt>
                <c:pt idx="733">
                  <c:v>9.9652777777777785E-2</c:v>
                </c:pt>
                <c:pt idx="734">
                  <c:v>9.976851851851852E-2</c:v>
                </c:pt>
                <c:pt idx="735">
                  <c:v>9.9884259259259256E-2</c:v>
                </c:pt>
                <c:pt idx="736">
                  <c:v>0.1</c:v>
                </c:pt>
                <c:pt idx="737">
                  <c:v>0.10011574074074074</c:v>
                </c:pt>
                <c:pt idx="738">
                  <c:v>0.10023148148148148</c:v>
                </c:pt>
                <c:pt idx="739">
                  <c:v>0.10034722222222223</c:v>
                </c:pt>
                <c:pt idx="740">
                  <c:v>0.10046296296296296</c:v>
                </c:pt>
                <c:pt idx="741">
                  <c:v>0.1005787037037037</c:v>
                </c:pt>
                <c:pt idx="742">
                  <c:v>0.10069444444444445</c:v>
                </c:pt>
                <c:pt idx="743">
                  <c:v>0.10081018518518518</c:v>
                </c:pt>
                <c:pt idx="744">
                  <c:v>0.10092592592592593</c:v>
                </c:pt>
                <c:pt idx="745">
                  <c:v>0.10104166666666667</c:v>
                </c:pt>
                <c:pt idx="746">
                  <c:v>0.1011574074074074</c:v>
                </c:pt>
                <c:pt idx="747">
                  <c:v>0.10127314814814815</c:v>
                </c:pt>
                <c:pt idx="748">
                  <c:v>0.10138888888888889</c:v>
                </c:pt>
                <c:pt idx="749">
                  <c:v>0.10150462962962963</c:v>
                </c:pt>
                <c:pt idx="750">
                  <c:v>0.10162037037037037</c:v>
                </c:pt>
                <c:pt idx="751">
                  <c:v>0.10173611111111111</c:v>
                </c:pt>
                <c:pt idx="752">
                  <c:v>0.10185185185185185</c:v>
                </c:pt>
                <c:pt idx="753">
                  <c:v>0.1019675925925926</c:v>
                </c:pt>
                <c:pt idx="754">
                  <c:v>0.10208333333333333</c:v>
                </c:pt>
                <c:pt idx="755">
                  <c:v>0.10219907407407407</c:v>
                </c:pt>
                <c:pt idx="756">
                  <c:v>0.10231481481481482</c:v>
                </c:pt>
                <c:pt idx="757">
                  <c:v>0.10243055555555555</c:v>
                </c:pt>
                <c:pt idx="758">
                  <c:v>0.1025462962962963</c:v>
                </c:pt>
                <c:pt idx="759">
                  <c:v>0.10266203703703704</c:v>
                </c:pt>
                <c:pt idx="760">
                  <c:v>0.10277777777777777</c:v>
                </c:pt>
                <c:pt idx="761">
                  <c:v>0.10289351851851852</c:v>
                </c:pt>
                <c:pt idx="762">
                  <c:v>0.10300925925925926</c:v>
                </c:pt>
                <c:pt idx="763">
                  <c:v>0.10312499999999999</c:v>
                </c:pt>
                <c:pt idx="764">
                  <c:v>0.10324074074074074</c:v>
                </c:pt>
                <c:pt idx="765">
                  <c:v>0.10335648148148148</c:v>
                </c:pt>
                <c:pt idx="766">
                  <c:v>0.10347222222222222</c:v>
                </c:pt>
                <c:pt idx="767">
                  <c:v>0.10358796296296297</c:v>
                </c:pt>
                <c:pt idx="768">
                  <c:v>0.1037037037037037</c:v>
                </c:pt>
                <c:pt idx="769">
                  <c:v>0.10381944444444445</c:v>
                </c:pt>
                <c:pt idx="770">
                  <c:v>0.10393518518518519</c:v>
                </c:pt>
                <c:pt idx="771">
                  <c:v>0.10405092592592592</c:v>
                </c:pt>
                <c:pt idx="772">
                  <c:v>0.10416666666666667</c:v>
                </c:pt>
                <c:pt idx="773">
                  <c:v>0.10428240740740741</c:v>
                </c:pt>
                <c:pt idx="774">
                  <c:v>0.10439814814814814</c:v>
                </c:pt>
                <c:pt idx="775">
                  <c:v>0.10451388888888889</c:v>
                </c:pt>
                <c:pt idx="776">
                  <c:v>0.10462962962962963</c:v>
                </c:pt>
                <c:pt idx="777">
                  <c:v>0.10474537037037036</c:v>
                </c:pt>
                <c:pt idx="778">
                  <c:v>0.10486111111111111</c:v>
                </c:pt>
                <c:pt idx="779">
                  <c:v>0.10497685185185185</c:v>
                </c:pt>
                <c:pt idx="780">
                  <c:v>0.1050925925925926</c:v>
                </c:pt>
                <c:pt idx="781">
                  <c:v>0.10520833333333333</c:v>
                </c:pt>
                <c:pt idx="782">
                  <c:v>0.10532407407407407</c:v>
                </c:pt>
                <c:pt idx="783">
                  <c:v>0.10543981481481482</c:v>
                </c:pt>
                <c:pt idx="784">
                  <c:v>0.10555555555555556</c:v>
                </c:pt>
                <c:pt idx="785">
                  <c:v>0.10567129629629629</c:v>
                </c:pt>
                <c:pt idx="786">
                  <c:v>0.10578703703703704</c:v>
                </c:pt>
                <c:pt idx="787">
                  <c:v>0.10590277777777778</c:v>
                </c:pt>
                <c:pt idx="788">
                  <c:v>0.10601851851851851</c:v>
                </c:pt>
                <c:pt idx="789">
                  <c:v>0.10613425925925926</c:v>
                </c:pt>
                <c:pt idx="790">
                  <c:v>0.10625</c:v>
                </c:pt>
                <c:pt idx="791">
                  <c:v>0.10636574074074075</c:v>
                </c:pt>
                <c:pt idx="792">
                  <c:v>0.10648148148148148</c:v>
                </c:pt>
                <c:pt idx="793">
                  <c:v>0.10659722222222222</c:v>
                </c:pt>
                <c:pt idx="794">
                  <c:v>0.10671296296296297</c:v>
                </c:pt>
                <c:pt idx="795">
                  <c:v>0.1068287037037037</c:v>
                </c:pt>
                <c:pt idx="796">
                  <c:v>0.10694444444444444</c:v>
                </c:pt>
                <c:pt idx="797">
                  <c:v>0.10706018518518519</c:v>
                </c:pt>
                <c:pt idx="798">
                  <c:v>0.10717592592592592</c:v>
                </c:pt>
                <c:pt idx="799">
                  <c:v>0.10729166666666666</c:v>
                </c:pt>
                <c:pt idx="800">
                  <c:v>0.10740740740740741</c:v>
                </c:pt>
                <c:pt idx="801">
                  <c:v>0.10752314814814815</c:v>
                </c:pt>
                <c:pt idx="802">
                  <c:v>0.1076388888888889</c:v>
                </c:pt>
                <c:pt idx="803">
                  <c:v>0.10775462962962963</c:v>
                </c:pt>
                <c:pt idx="804">
                  <c:v>0.10787037037037037</c:v>
                </c:pt>
                <c:pt idx="805">
                  <c:v>0.10798611111111112</c:v>
                </c:pt>
                <c:pt idx="806">
                  <c:v>0.10810185185185185</c:v>
                </c:pt>
                <c:pt idx="807">
                  <c:v>0.10821759259259259</c:v>
                </c:pt>
                <c:pt idx="808">
                  <c:v>0.10833333333333334</c:v>
                </c:pt>
                <c:pt idx="809">
                  <c:v>0.10844907407407407</c:v>
                </c:pt>
                <c:pt idx="810">
                  <c:v>0.10856481481481481</c:v>
                </c:pt>
                <c:pt idx="811">
                  <c:v>0.10868055555555556</c:v>
                </c:pt>
                <c:pt idx="812">
                  <c:v>0.10879629629629629</c:v>
                </c:pt>
                <c:pt idx="813">
                  <c:v>0.10891203703703704</c:v>
                </c:pt>
                <c:pt idx="814">
                  <c:v>0.10902777777777778</c:v>
                </c:pt>
                <c:pt idx="815">
                  <c:v>0.10914351851851851</c:v>
                </c:pt>
                <c:pt idx="816">
                  <c:v>0.10925925925925926</c:v>
                </c:pt>
                <c:pt idx="817">
                  <c:v>0.109375</c:v>
                </c:pt>
                <c:pt idx="818">
                  <c:v>0.10949074074074074</c:v>
                </c:pt>
                <c:pt idx="819">
                  <c:v>0.10960648148148149</c:v>
                </c:pt>
                <c:pt idx="820">
                  <c:v>0.10972222222222222</c:v>
                </c:pt>
                <c:pt idx="821">
                  <c:v>0.10983796296296296</c:v>
                </c:pt>
                <c:pt idx="822">
                  <c:v>0.10995370370370371</c:v>
                </c:pt>
                <c:pt idx="823">
                  <c:v>0.11006944444444444</c:v>
                </c:pt>
                <c:pt idx="824">
                  <c:v>0.11018518518518519</c:v>
                </c:pt>
                <c:pt idx="825">
                  <c:v>0.11030092592592593</c:v>
                </c:pt>
                <c:pt idx="826">
                  <c:v>0.11041666666666666</c:v>
                </c:pt>
                <c:pt idx="827">
                  <c:v>0.11053240740740741</c:v>
                </c:pt>
                <c:pt idx="828">
                  <c:v>0.11064814814814815</c:v>
                </c:pt>
                <c:pt idx="829">
                  <c:v>0.11076388888888888</c:v>
                </c:pt>
                <c:pt idx="830">
                  <c:v>0.11087962962962963</c:v>
                </c:pt>
                <c:pt idx="831">
                  <c:v>0.11099537037037037</c:v>
                </c:pt>
                <c:pt idx="832">
                  <c:v>0.1111111111111111</c:v>
                </c:pt>
                <c:pt idx="833">
                  <c:v>0.11122685185185185</c:v>
                </c:pt>
                <c:pt idx="834">
                  <c:v>0.11134259259259259</c:v>
                </c:pt>
                <c:pt idx="835">
                  <c:v>0.11145833333333334</c:v>
                </c:pt>
                <c:pt idx="836">
                  <c:v>0.11157407407407408</c:v>
                </c:pt>
                <c:pt idx="837">
                  <c:v>0.11168981481481481</c:v>
                </c:pt>
                <c:pt idx="838">
                  <c:v>0.11180555555555556</c:v>
                </c:pt>
                <c:pt idx="839">
                  <c:v>0.1119212962962963</c:v>
                </c:pt>
                <c:pt idx="840">
                  <c:v>0.11203703703703703</c:v>
                </c:pt>
                <c:pt idx="841">
                  <c:v>0.11215277777777778</c:v>
                </c:pt>
                <c:pt idx="842">
                  <c:v>0.11226851851851852</c:v>
                </c:pt>
                <c:pt idx="843">
                  <c:v>0.11238425925925925</c:v>
                </c:pt>
                <c:pt idx="844">
                  <c:v>0.1125</c:v>
                </c:pt>
                <c:pt idx="845">
                  <c:v>0.11261574074074074</c:v>
                </c:pt>
                <c:pt idx="846">
                  <c:v>0.11273148148148149</c:v>
                </c:pt>
                <c:pt idx="847">
                  <c:v>0.11284722222222222</c:v>
                </c:pt>
                <c:pt idx="848">
                  <c:v>0.11296296296296296</c:v>
                </c:pt>
                <c:pt idx="849">
                  <c:v>0.11307870370370371</c:v>
                </c:pt>
                <c:pt idx="850">
                  <c:v>0.11319444444444444</c:v>
                </c:pt>
                <c:pt idx="851">
                  <c:v>0.11331018518518518</c:v>
                </c:pt>
                <c:pt idx="852">
                  <c:v>0.11342592592592593</c:v>
                </c:pt>
                <c:pt idx="853">
                  <c:v>0.11354166666666667</c:v>
                </c:pt>
                <c:pt idx="854">
                  <c:v>0.1136574074074074</c:v>
                </c:pt>
                <c:pt idx="855">
                  <c:v>0.11377314814814815</c:v>
                </c:pt>
                <c:pt idx="856">
                  <c:v>0.11388888888888889</c:v>
                </c:pt>
                <c:pt idx="857">
                  <c:v>0.11400462962962964</c:v>
                </c:pt>
                <c:pt idx="858">
                  <c:v>0.11412037037037037</c:v>
                </c:pt>
                <c:pt idx="859">
                  <c:v>0.11423611111111111</c:v>
                </c:pt>
                <c:pt idx="860">
                  <c:v>0.11435185185185186</c:v>
                </c:pt>
                <c:pt idx="861">
                  <c:v>0.11446759259259259</c:v>
                </c:pt>
                <c:pt idx="862">
                  <c:v>0.11458333333333333</c:v>
                </c:pt>
                <c:pt idx="863">
                  <c:v>0.11469907407407408</c:v>
                </c:pt>
                <c:pt idx="864">
                  <c:v>0.11481481481481481</c:v>
                </c:pt>
                <c:pt idx="865">
                  <c:v>0.11493055555555555</c:v>
                </c:pt>
                <c:pt idx="866">
                  <c:v>0.1150462962962963</c:v>
                </c:pt>
                <c:pt idx="867">
                  <c:v>0.11516203703703703</c:v>
                </c:pt>
                <c:pt idx="868">
                  <c:v>0.11527777777777778</c:v>
                </c:pt>
                <c:pt idx="869">
                  <c:v>0.11539351851851852</c:v>
                </c:pt>
                <c:pt idx="870">
                  <c:v>0.11550925925925926</c:v>
                </c:pt>
                <c:pt idx="871">
                  <c:v>0.11562500000000001</c:v>
                </c:pt>
                <c:pt idx="872">
                  <c:v>0.11574074074074074</c:v>
                </c:pt>
                <c:pt idx="873">
                  <c:v>0.11585648148148148</c:v>
                </c:pt>
                <c:pt idx="874">
                  <c:v>0.11597222222222223</c:v>
                </c:pt>
                <c:pt idx="875">
                  <c:v>0.11608796296296296</c:v>
                </c:pt>
                <c:pt idx="876">
                  <c:v>0.1162037037037037</c:v>
                </c:pt>
                <c:pt idx="877">
                  <c:v>0.11631944444444445</c:v>
                </c:pt>
                <c:pt idx="878">
                  <c:v>0.11643518518518518</c:v>
                </c:pt>
                <c:pt idx="879">
                  <c:v>0.11655092592592593</c:v>
                </c:pt>
                <c:pt idx="880">
                  <c:v>0.11666666666666667</c:v>
                </c:pt>
                <c:pt idx="881">
                  <c:v>0.1167824074074074</c:v>
                </c:pt>
                <c:pt idx="882">
                  <c:v>0.11689814814814815</c:v>
                </c:pt>
                <c:pt idx="883">
                  <c:v>0.11701388888888889</c:v>
                </c:pt>
                <c:pt idx="884">
                  <c:v>0.11712962962962963</c:v>
                </c:pt>
                <c:pt idx="885">
                  <c:v>0.11724537037037037</c:v>
                </c:pt>
                <c:pt idx="886">
                  <c:v>0.11736111111111111</c:v>
                </c:pt>
                <c:pt idx="887">
                  <c:v>0.11747685185185185</c:v>
                </c:pt>
                <c:pt idx="888">
                  <c:v>0.1175925925925926</c:v>
                </c:pt>
                <c:pt idx="889">
                  <c:v>0.11770833333333333</c:v>
                </c:pt>
                <c:pt idx="890">
                  <c:v>0.11782407407407407</c:v>
                </c:pt>
                <c:pt idx="891">
                  <c:v>0.11793981481481482</c:v>
                </c:pt>
                <c:pt idx="892">
                  <c:v>0.11805555555555555</c:v>
                </c:pt>
                <c:pt idx="893">
                  <c:v>0.1181712962962963</c:v>
                </c:pt>
                <c:pt idx="894">
                  <c:v>0.11828703703703704</c:v>
                </c:pt>
                <c:pt idx="895">
                  <c:v>0.11840277777777777</c:v>
                </c:pt>
                <c:pt idx="896">
                  <c:v>0.11851851851851852</c:v>
                </c:pt>
                <c:pt idx="897">
                  <c:v>0.11863425925925926</c:v>
                </c:pt>
                <c:pt idx="898">
                  <c:v>0.11874999999999999</c:v>
                </c:pt>
                <c:pt idx="899">
                  <c:v>0.11886574074074074</c:v>
                </c:pt>
                <c:pt idx="900">
                  <c:v>0.11898148148148148</c:v>
                </c:pt>
                <c:pt idx="901">
                  <c:v>0.11909722222222222</c:v>
                </c:pt>
                <c:pt idx="902">
                  <c:v>0.11921296296296297</c:v>
                </c:pt>
                <c:pt idx="903">
                  <c:v>0.1193287037037037</c:v>
                </c:pt>
                <c:pt idx="904">
                  <c:v>0.11944444444444445</c:v>
                </c:pt>
                <c:pt idx="905">
                  <c:v>0.11956018518518519</c:v>
                </c:pt>
                <c:pt idx="906">
                  <c:v>0.11967592592592592</c:v>
                </c:pt>
                <c:pt idx="907">
                  <c:v>0.11979166666666667</c:v>
                </c:pt>
                <c:pt idx="908">
                  <c:v>0.11990740740740741</c:v>
                </c:pt>
                <c:pt idx="909">
                  <c:v>0.12002314814814814</c:v>
                </c:pt>
                <c:pt idx="910">
                  <c:v>0.12013888888888889</c:v>
                </c:pt>
                <c:pt idx="911">
                  <c:v>0.12025462962962963</c:v>
                </c:pt>
                <c:pt idx="912">
                  <c:v>0.12037037037037036</c:v>
                </c:pt>
                <c:pt idx="913">
                  <c:v>0.12048611111111111</c:v>
                </c:pt>
                <c:pt idx="914">
                  <c:v>0.12060185185185185</c:v>
                </c:pt>
                <c:pt idx="915">
                  <c:v>0.1207175925925926</c:v>
                </c:pt>
                <c:pt idx="916">
                  <c:v>0.12083333333333333</c:v>
                </c:pt>
                <c:pt idx="917">
                  <c:v>0.12094907407407407</c:v>
                </c:pt>
                <c:pt idx="918">
                  <c:v>0.12106481481481482</c:v>
                </c:pt>
                <c:pt idx="919">
                  <c:v>0.12118055555555556</c:v>
                </c:pt>
                <c:pt idx="920">
                  <c:v>0.12129629629629629</c:v>
                </c:pt>
                <c:pt idx="921">
                  <c:v>0.12141203703703704</c:v>
                </c:pt>
                <c:pt idx="922">
                  <c:v>0.12152777777777778</c:v>
                </c:pt>
                <c:pt idx="923">
                  <c:v>0.12175925925925926</c:v>
                </c:pt>
                <c:pt idx="924">
                  <c:v>0.121875</c:v>
                </c:pt>
                <c:pt idx="925">
                  <c:v>0.12199074074074075</c:v>
                </c:pt>
                <c:pt idx="926">
                  <c:v>0.12210648148148148</c:v>
                </c:pt>
                <c:pt idx="927">
                  <c:v>0.12222222222222222</c:v>
                </c:pt>
                <c:pt idx="928">
                  <c:v>0.12233796296296297</c:v>
                </c:pt>
                <c:pt idx="929">
                  <c:v>0.1224537037037037</c:v>
                </c:pt>
                <c:pt idx="930">
                  <c:v>0.12256944444444444</c:v>
                </c:pt>
                <c:pt idx="931">
                  <c:v>0.12268518518518519</c:v>
                </c:pt>
                <c:pt idx="932">
                  <c:v>0.12280092592592592</c:v>
                </c:pt>
                <c:pt idx="933">
                  <c:v>0.12291666666666666</c:v>
                </c:pt>
                <c:pt idx="934">
                  <c:v>0.12303240740740741</c:v>
                </c:pt>
                <c:pt idx="935">
                  <c:v>0.12314814814814815</c:v>
                </c:pt>
                <c:pt idx="936">
                  <c:v>0.1232638888888889</c:v>
                </c:pt>
                <c:pt idx="937">
                  <c:v>0.12337962962962963</c:v>
                </c:pt>
                <c:pt idx="938">
                  <c:v>0.12349537037037037</c:v>
                </c:pt>
                <c:pt idx="939">
                  <c:v>0.12361111111111112</c:v>
                </c:pt>
                <c:pt idx="940">
                  <c:v>0.12372685185185185</c:v>
                </c:pt>
                <c:pt idx="941">
                  <c:v>0.12384259259259259</c:v>
                </c:pt>
                <c:pt idx="942">
                  <c:v>0.12395833333333334</c:v>
                </c:pt>
                <c:pt idx="943">
                  <c:v>0.12407407407407407</c:v>
                </c:pt>
                <c:pt idx="944">
                  <c:v>0.12418981481481481</c:v>
                </c:pt>
                <c:pt idx="945">
                  <c:v>0.12430555555555556</c:v>
                </c:pt>
                <c:pt idx="946">
                  <c:v>0.12442129629629629</c:v>
                </c:pt>
                <c:pt idx="947">
                  <c:v>0.12453703703703704</c:v>
                </c:pt>
                <c:pt idx="948">
                  <c:v>0.12465277777777778</c:v>
                </c:pt>
                <c:pt idx="949">
                  <c:v>0.12476851851851851</c:v>
                </c:pt>
                <c:pt idx="950">
                  <c:v>0.12488425925925926</c:v>
                </c:pt>
                <c:pt idx="951">
                  <c:v>0.125</c:v>
                </c:pt>
                <c:pt idx="952">
                  <c:v>0.12511574074074075</c:v>
                </c:pt>
                <c:pt idx="953">
                  <c:v>0.12523148148148147</c:v>
                </c:pt>
                <c:pt idx="954">
                  <c:v>0.12534722222222222</c:v>
                </c:pt>
                <c:pt idx="955">
                  <c:v>0.12546296296296297</c:v>
                </c:pt>
                <c:pt idx="956">
                  <c:v>0.12557870370370369</c:v>
                </c:pt>
                <c:pt idx="957">
                  <c:v>0.12569444444444444</c:v>
                </c:pt>
                <c:pt idx="958">
                  <c:v>0.12581018518518519</c:v>
                </c:pt>
                <c:pt idx="959">
                  <c:v>0.12592592592592591</c:v>
                </c:pt>
                <c:pt idx="960">
                  <c:v>0.12604166666666666</c:v>
                </c:pt>
                <c:pt idx="961">
                  <c:v>0.12615740740740741</c:v>
                </c:pt>
                <c:pt idx="962">
                  <c:v>0.12627314814814813</c:v>
                </c:pt>
                <c:pt idx="963">
                  <c:v>0.12638888888888888</c:v>
                </c:pt>
                <c:pt idx="964">
                  <c:v>0.12650462962962963</c:v>
                </c:pt>
                <c:pt idx="965">
                  <c:v>0.12662037037037038</c:v>
                </c:pt>
                <c:pt idx="966">
                  <c:v>0.1267361111111111</c:v>
                </c:pt>
                <c:pt idx="967">
                  <c:v>0.12685185185185185</c:v>
                </c:pt>
                <c:pt idx="968">
                  <c:v>0.1269675925925926</c:v>
                </c:pt>
                <c:pt idx="969">
                  <c:v>0.12708333333333333</c:v>
                </c:pt>
                <c:pt idx="970">
                  <c:v>0.12719907407407408</c:v>
                </c:pt>
                <c:pt idx="971">
                  <c:v>0.12731481481481483</c:v>
                </c:pt>
                <c:pt idx="972">
                  <c:v>0.12743055555555555</c:v>
                </c:pt>
                <c:pt idx="973">
                  <c:v>0.1275462962962963</c:v>
                </c:pt>
                <c:pt idx="974">
                  <c:v>0.12766203703703705</c:v>
                </c:pt>
                <c:pt idx="975">
                  <c:v>0.12777777777777777</c:v>
                </c:pt>
                <c:pt idx="976">
                  <c:v>0.12789351851851852</c:v>
                </c:pt>
                <c:pt idx="977">
                  <c:v>0.12800925925925927</c:v>
                </c:pt>
                <c:pt idx="978">
                  <c:v>0.12812499999999999</c:v>
                </c:pt>
                <c:pt idx="979">
                  <c:v>0.12824074074074074</c:v>
                </c:pt>
                <c:pt idx="980">
                  <c:v>0.12835648148148149</c:v>
                </c:pt>
                <c:pt idx="981">
                  <c:v>0.12847222222222221</c:v>
                </c:pt>
                <c:pt idx="982">
                  <c:v>0.12858796296296296</c:v>
                </c:pt>
                <c:pt idx="983">
                  <c:v>0.12870370370370371</c:v>
                </c:pt>
                <c:pt idx="984">
                  <c:v>0.12881944444444443</c:v>
                </c:pt>
                <c:pt idx="985">
                  <c:v>0.12893518518518518</c:v>
                </c:pt>
                <c:pt idx="986">
                  <c:v>0.12905092592592593</c:v>
                </c:pt>
                <c:pt idx="987">
                  <c:v>0.12916666666666668</c:v>
                </c:pt>
                <c:pt idx="988">
                  <c:v>0.1292824074074074</c:v>
                </c:pt>
                <c:pt idx="989">
                  <c:v>0.12939814814814815</c:v>
                </c:pt>
                <c:pt idx="990">
                  <c:v>0.1295138888888889</c:v>
                </c:pt>
                <c:pt idx="991">
                  <c:v>0.12962962962962962</c:v>
                </c:pt>
                <c:pt idx="992">
                  <c:v>0.12974537037037037</c:v>
                </c:pt>
                <c:pt idx="993">
                  <c:v>0.12986111111111112</c:v>
                </c:pt>
                <c:pt idx="994">
                  <c:v>0.12997685185185184</c:v>
                </c:pt>
                <c:pt idx="995">
                  <c:v>0.13009259259259259</c:v>
                </c:pt>
                <c:pt idx="996">
                  <c:v>0.13020833333333334</c:v>
                </c:pt>
                <c:pt idx="997">
                  <c:v>0.13032407407407406</c:v>
                </c:pt>
                <c:pt idx="998">
                  <c:v>0.13043981481481481</c:v>
                </c:pt>
                <c:pt idx="999">
                  <c:v>0.13055555555555556</c:v>
                </c:pt>
                <c:pt idx="1000">
                  <c:v>0.13067129629629629</c:v>
                </c:pt>
                <c:pt idx="1001">
                  <c:v>0.13078703703703703</c:v>
                </c:pt>
                <c:pt idx="1002">
                  <c:v>0.13090277777777778</c:v>
                </c:pt>
                <c:pt idx="1003">
                  <c:v>0.13101851851851851</c:v>
                </c:pt>
                <c:pt idx="1004">
                  <c:v>0.13113425925925926</c:v>
                </c:pt>
                <c:pt idx="1005">
                  <c:v>0.13125000000000001</c:v>
                </c:pt>
                <c:pt idx="1006">
                  <c:v>0.13136574074074073</c:v>
                </c:pt>
                <c:pt idx="1007">
                  <c:v>0.13148148148148148</c:v>
                </c:pt>
                <c:pt idx="1008">
                  <c:v>0.13159722222222223</c:v>
                </c:pt>
                <c:pt idx="1009">
                  <c:v>0.13171296296296298</c:v>
                </c:pt>
                <c:pt idx="1010">
                  <c:v>0.1318287037037037</c:v>
                </c:pt>
                <c:pt idx="1011">
                  <c:v>0.13194444444444445</c:v>
                </c:pt>
                <c:pt idx="1012">
                  <c:v>0.1320601851851852</c:v>
                </c:pt>
                <c:pt idx="1013">
                  <c:v>0.13217592592592592</c:v>
                </c:pt>
                <c:pt idx="1014">
                  <c:v>0.13229166666666667</c:v>
                </c:pt>
                <c:pt idx="1015">
                  <c:v>0.13240740740740742</c:v>
                </c:pt>
                <c:pt idx="1016">
                  <c:v>0.13252314814814814</c:v>
                </c:pt>
                <c:pt idx="1017">
                  <c:v>0.13263888888888889</c:v>
                </c:pt>
                <c:pt idx="1018">
                  <c:v>0.13275462962962964</c:v>
                </c:pt>
                <c:pt idx="1019">
                  <c:v>0.13287037037037036</c:v>
                </c:pt>
                <c:pt idx="1020">
                  <c:v>0.13298611111111111</c:v>
                </c:pt>
                <c:pt idx="1021">
                  <c:v>0.13310185185185186</c:v>
                </c:pt>
                <c:pt idx="1022">
                  <c:v>0.13321759259259258</c:v>
                </c:pt>
                <c:pt idx="1023">
                  <c:v>0.13333333333333333</c:v>
                </c:pt>
                <c:pt idx="1024">
                  <c:v>0.13344907407407408</c:v>
                </c:pt>
                <c:pt idx="1025">
                  <c:v>0.1335648148148148</c:v>
                </c:pt>
                <c:pt idx="1026">
                  <c:v>0.13368055555555555</c:v>
                </c:pt>
                <c:pt idx="1027">
                  <c:v>0.1337962962962963</c:v>
                </c:pt>
                <c:pt idx="1028">
                  <c:v>0.13391203703703702</c:v>
                </c:pt>
                <c:pt idx="1029">
                  <c:v>0.13402777777777777</c:v>
                </c:pt>
                <c:pt idx="1030">
                  <c:v>0.13414351851851852</c:v>
                </c:pt>
                <c:pt idx="1031">
                  <c:v>0.13425925925925927</c:v>
                </c:pt>
                <c:pt idx="1032">
                  <c:v>0.13437499999999999</c:v>
                </c:pt>
                <c:pt idx="1033">
                  <c:v>0.13449074074074074</c:v>
                </c:pt>
                <c:pt idx="1034">
                  <c:v>0.13460648148148149</c:v>
                </c:pt>
                <c:pt idx="1035">
                  <c:v>0.13472222222222222</c:v>
                </c:pt>
                <c:pt idx="1036">
                  <c:v>0.13483796296296297</c:v>
                </c:pt>
                <c:pt idx="1037">
                  <c:v>0.13495370370370371</c:v>
                </c:pt>
                <c:pt idx="1038">
                  <c:v>0.13506944444444444</c:v>
                </c:pt>
                <c:pt idx="1039">
                  <c:v>0.13518518518518519</c:v>
                </c:pt>
                <c:pt idx="1040">
                  <c:v>0.13530092592592594</c:v>
                </c:pt>
                <c:pt idx="1041">
                  <c:v>0.13541666666666666</c:v>
                </c:pt>
                <c:pt idx="1042">
                  <c:v>0.13553240740740741</c:v>
                </c:pt>
                <c:pt idx="1043">
                  <c:v>0.13564814814814816</c:v>
                </c:pt>
                <c:pt idx="1044">
                  <c:v>0.13576388888888888</c:v>
                </c:pt>
                <c:pt idx="1045">
                  <c:v>0.13587962962962963</c:v>
                </c:pt>
                <c:pt idx="1046">
                  <c:v>0.13599537037037038</c:v>
                </c:pt>
                <c:pt idx="1047">
                  <c:v>0.1361111111111111</c:v>
                </c:pt>
                <c:pt idx="1048">
                  <c:v>0.13622685185185185</c:v>
                </c:pt>
                <c:pt idx="1049">
                  <c:v>0.1363425925925926</c:v>
                </c:pt>
                <c:pt idx="1050">
                  <c:v>0.13645833333333332</c:v>
                </c:pt>
                <c:pt idx="1051">
                  <c:v>0.13657407407407407</c:v>
                </c:pt>
                <c:pt idx="1052">
                  <c:v>0.13668981481481482</c:v>
                </c:pt>
                <c:pt idx="1053">
                  <c:v>0.13680555555555557</c:v>
                </c:pt>
                <c:pt idx="1054">
                  <c:v>0.13692129629629629</c:v>
                </c:pt>
                <c:pt idx="1055">
                  <c:v>0.13703703703703704</c:v>
                </c:pt>
                <c:pt idx="1056">
                  <c:v>0.13715277777777779</c:v>
                </c:pt>
                <c:pt idx="1057">
                  <c:v>0.13726851851851851</c:v>
                </c:pt>
                <c:pt idx="1058">
                  <c:v>0.13738425925925926</c:v>
                </c:pt>
                <c:pt idx="1059">
                  <c:v>0.13750000000000001</c:v>
                </c:pt>
                <c:pt idx="1060">
                  <c:v>0.13761574074074073</c:v>
                </c:pt>
                <c:pt idx="1061">
                  <c:v>0.13773148148148148</c:v>
                </c:pt>
                <c:pt idx="1062">
                  <c:v>0.13784722222222223</c:v>
                </c:pt>
                <c:pt idx="1063">
                  <c:v>0.13796296296296295</c:v>
                </c:pt>
                <c:pt idx="1064">
                  <c:v>0.1380787037037037</c:v>
                </c:pt>
                <c:pt idx="1065">
                  <c:v>0.13819444444444445</c:v>
                </c:pt>
                <c:pt idx="1066">
                  <c:v>0.13831018518518517</c:v>
                </c:pt>
                <c:pt idx="1067">
                  <c:v>0.13842592592592592</c:v>
                </c:pt>
                <c:pt idx="1068">
                  <c:v>0.13854166666666667</c:v>
                </c:pt>
                <c:pt idx="1069">
                  <c:v>0.1386574074074074</c:v>
                </c:pt>
                <c:pt idx="1070">
                  <c:v>0.13877314814814815</c:v>
                </c:pt>
                <c:pt idx="1071">
                  <c:v>0.1388888888888889</c:v>
                </c:pt>
                <c:pt idx="1072">
                  <c:v>0.13900462962962962</c:v>
                </c:pt>
                <c:pt idx="1073">
                  <c:v>0.13912037037037037</c:v>
                </c:pt>
                <c:pt idx="1074">
                  <c:v>0.13923611111111112</c:v>
                </c:pt>
                <c:pt idx="1075">
                  <c:v>0.13935185185185187</c:v>
                </c:pt>
                <c:pt idx="1076">
                  <c:v>0.13946759259259259</c:v>
                </c:pt>
                <c:pt idx="1077">
                  <c:v>0.13958333333333334</c:v>
                </c:pt>
                <c:pt idx="1078">
                  <c:v>0.13969907407407409</c:v>
                </c:pt>
                <c:pt idx="1079">
                  <c:v>0.13981481481481481</c:v>
                </c:pt>
                <c:pt idx="1080">
                  <c:v>0.13993055555555556</c:v>
                </c:pt>
                <c:pt idx="1081">
                  <c:v>0.14004629629629631</c:v>
                </c:pt>
                <c:pt idx="1082">
                  <c:v>0.14016203703703703</c:v>
                </c:pt>
                <c:pt idx="1083">
                  <c:v>0.14027777777777778</c:v>
                </c:pt>
                <c:pt idx="1084">
                  <c:v>0.14039351851851853</c:v>
                </c:pt>
                <c:pt idx="1085">
                  <c:v>0.14050925925925925</c:v>
                </c:pt>
                <c:pt idx="1086">
                  <c:v>0.140625</c:v>
                </c:pt>
                <c:pt idx="1087">
                  <c:v>0.14074074074074075</c:v>
                </c:pt>
                <c:pt idx="1088">
                  <c:v>0.14085648148148147</c:v>
                </c:pt>
                <c:pt idx="1089">
                  <c:v>0.14097222222222222</c:v>
                </c:pt>
                <c:pt idx="1090">
                  <c:v>0.14108796296296297</c:v>
                </c:pt>
                <c:pt idx="1091">
                  <c:v>0.14120370370370369</c:v>
                </c:pt>
                <c:pt idx="1092">
                  <c:v>0.14131944444444444</c:v>
                </c:pt>
                <c:pt idx="1093">
                  <c:v>0.14143518518518519</c:v>
                </c:pt>
                <c:pt idx="1094">
                  <c:v>0.14155092592592591</c:v>
                </c:pt>
                <c:pt idx="1095">
                  <c:v>0.14166666666666666</c:v>
                </c:pt>
                <c:pt idx="1096">
                  <c:v>0.14178240740740741</c:v>
                </c:pt>
                <c:pt idx="1097">
                  <c:v>0.14189814814814813</c:v>
                </c:pt>
                <c:pt idx="1098">
                  <c:v>0.14201388888888888</c:v>
                </c:pt>
                <c:pt idx="1099">
                  <c:v>0.14212962962962963</c:v>
                </c:pt>
                <c:pt idx="1100">
                  <c:v>0.14224537037037038</c:v>
                </c:pt>
                <c:pt idx="1101">
                  <c:v>0.1423611111111111</c:v>
                </c:pt>
                <c:pt idx="1102">
                  <c:v>0.14247685185185185</c:v>
                </c:pt>
                <c:pt idx="1103">
                  <c:v>0.1425925925925926</c:v>
                </c:pt>
                <c:pt idx="1104">
                  <c:v>0.14270833333333333</c:v>
                </c:pt>
                <c:pt idx="1105">
                  <c:v>0.14282407407407408</c:v>
                </c:pt>
                <c:pt idx="1106">
                  <c:v>0.14293981481481483</c:v>
                </c:pt>
                <c:pt idx="1107">
                  <c:v>0.14305555555555555</c:v>
                </c:pt>
                <c:pt idx="1108">
                  <c:v>0.1431712962962963</c:v>
                </c:pt>
                <c:pt idx="1109">
                  <c:v>0.14328703703703705</c:v>
                </c:pt>
                <c:pt idx="1110">
                  <c:v>0.14340277777777777</c:v>
                </c:pt>
                <c:pt idx="1111">
                  <c:v>0.14351851851851852</c:v>
                </c:pt>
                <c:pt idx="1112">
                  <c:v>0.14363425925925927</c:v>
                </c:pt>
                <c:pt idx="1113">
                  <c:v>0.14374999999999999</c:v>
                </c:pt>
                <c:pt idx="1114">
                  <c:v>0.14386574074074074</c:v>
                </c:pt>
                <c:pt idx="1115">
                  <c:v>0.14398148148148149</c:v>
                </c:pt>
                <c:pt idx="1116">
                  <c:v>0.14409722222222221</c:v>
                </c:pt>
                <c:pt idx="1117">
                  <c:v>0.14421296296296296</c:v>
                </c:pt>
                <c:pt idx="1118">
                  <c:v>0.14432870370370371</c:v>
                </c:pt>
                <c:pt idx="1119">
                  <c:v>0.14444444444444443</c:v>
                </c:pt>
                <c:pt idx="1120">
                  <c:v>0.14456018518518518</c:v>
                </c:pt>
                <c:pt idx="1121">
                  <c:v>0.14467592592592593</c:v>
                </c:pt>
                <c:pt idx="1122">
                  <c:v>0.14479166666666668</c:v>
                </c:pt>
                <c:pt idx="1123">
                  <c:v>0.1449074074074074</c:v>
                </c:pt>
                <c:pt idx="1124">
                  <c:v>0.14502314814814815</c:v>
                </c:pt>
                <c:pt idx="1125">
                  <c:v>0.1451388888888889</c:v>
                </c:pt>
                <c:pt idx="1126">
                  <c:v>0.14525462962962962</c:v>
                </c:pt>
                <c:pt idx="1127">
                  <c:v>0.14537037037037037</c:v>
                </c:pt>
                <c:pt idx="1128">
                  <c:v>0.14548611111111112</c:v>
                </c:pt>
                <c:pt idx="1129">
                  <c:v>0.14560185185185184</c:v>
                </c:pt>
                <c:pt idx="1130">
                  <c:v>0.14571759259259259</c:v>
                </c:pt>
                <c:pt idx="1131">
                  <c:v>0.14583333333333334</c:v>
                </c:pt>
                <c:pt idx="1132">
                  <c:v>0.14594907407407406</c:v>
                </c:pt>
                <c:pt idx="1133">
                  <c:v>0.14606481481481481</c:v>
                </c:pt>
                <c:pt idx="1134">
                  <c:v>0.14618055555555556</c:v>
                </c:pt>
                <c:pt idx="1135">
                  <c:v>0.14629629629629629</c:v>
                </c:pt>
                <c:pt idx="1136">
                  <c:v>0.14641203703703703</c:v>
                </c:pt>
                <c:pt idx="1137">
                  <c:v>0.14652777777777778</c:v>
                </c:pt>
                <c:pt idx="1138">
                  <c:v>0.14664351851851851</c:v>
                </c:pt>
                <c:pt idx="1139">
                  <c:v>0.14675925925925926</c:v>
                </c:pt>
                <c:pt idx="1140">
                  <c:v>0.14687500000000001</c:v>
                </c:pt>
                <c:pt idx="1141">
                  <c:v>0.14699074074074073</c:v>
                </c:pt>
                <c:pt idx="1142">
                  <c:v>0.14710648148148148</c:v>
                </c:pt>
                <c:pt idx="1143">
                  <c:v>0.14722222222222223</c:v>
                </c:pt>
                <c:pt idx="1144">
                  <c:v>0.14733796296296298</c:v>
                </c:pt>
                <c:pt idx="1145">
                  <c:v>0.1474537037037037</c:v>
                </c:pt>
                <c:pt idx="1146">
                  <c:v>0.14756944444444445</c:v>
                </c:pt>
                <c:pt idx="1147">
                  <c:v>0.1476851851851852</c:v>
                </c:pt>
                <c:pt idx="1148">
                  <c:v>0.14780092592592592</c:v>
                </c:pt>
                <c:pt idx="1149">
                  <c:v>0.14791666666666667</c:v>
                </c:pt>
                <c:pt idx="1150">
                  <c:v>0.14803240740740742</c:v>
                </c:pt>
                <c:pt idx="1151">
                  <c:v>0.14814814814814814</c:v>
                </c:pt>
                <c:pt idx="1152">
                  <c:v>0.14826388888888889</c:v>
                </c:pt>
                <c:pt idx="1153">
                  <c:v>0.14837962962962964</c:v>
                </c:pt>
                <c:pt idx="1154">
                  <c:v>0.14849537037037036</c:v>
                </c:pt>
                <c:pt idx="1155">
                  <c:v>0.14861111111111111</c:v>
                </c:pt>
                <c:pt idx="1156">
                  <c:v>0.14872685185185186</c:v>
                </c:pt>
                <c:pt idx="1157">
                  <c:v>0.14884259259259258</c:v>
                </c:pt>
                <c:pt idx="1158">
                  <c:v>0.14895833333333333</c:v>
                </c:pt>
                <c:pt idx="1159">
                  <c:v>0.14907407407407408</c:v>
                </c:pt>
                <c:pt idx="1160">
                  <c:v>0.1491898148148148</c:v>
                </c:pt>
                <c:pt idx="1161">
                  <c:v>0.14930555555555555</c:v>
                </c:pt>
                <c:pt idx="1162">
                  <c:v>0.1494212962962963</c:v>
                </c:pt>
                <c:pt idx="1163">
                  <c:v>0.14953703703703702</c:v>
                </c:pt>
                <c:pt idx="1164">
                  <c:v>0.14965277777777777</c:v>
                </c:pt>
                <c:pt idx="1165">
                  <c:v>0.14976851851851852</c:v>
                </c:pt>
                <c:pt idx="1166">
                  <c:v>0.14988425925925927</c:v>
                </c:pt>
                <c:pt idx="1167">
                  <c:v>0.15</c:v>
                </c:pt>
                <c:pt idx="1168">
                  <c:v>0.15011574074074074</c:v>
                </c:pt>
                <c:pt idx="1169">
                  <c:v>0.15023148148148149</c:v>
                </c:pt>
                <c:pt idx="1170">
                  <c:v>0.15034722222222222</c:v>
                </c:pt>
                <c:pt idx="1171">
                  <c:v>0.15046296296296297</c:v>
                </c:pt>
                <c:pt idx="1172">
                  <c:v>0.15057870370370371</c:v>
                </c:pt>
                <c:pt idx="1173">
                  <c:v>0.15069444444444444</c:v>
                </c:pt>
                <c:pt idx="1174">
                  <c:v>0.15081018518518519</c:v>
                </c:pt>
                <c:pt idx="1175">
                  <c:v>0.15092592592592594</c:v>
                </c:pt>
                <c:pt idx="1176">
                  <c:v>0.15104166666666666</c:v>
                </c:pt>
                <c:pt idx="1177">
                  <c:v>0.15115740740740741</c:v>
                </c:pt>
                <c:pt idx="1178">
                  <c:v>0.15127314814814816</c:v>
                </c:pt>
                <c:pt idx="1179">
                  <c:v>0.15138888888888888</c:v>
                </c:pt>
                <c:pt idx="1180">
                  <c:v>0.15150462962962963</c:v>
                </c:pt>
                <c:pt idx="1181">
                  <c:v>0.15162037037037038</c:v>
                </c:pt>
                <c:pt idx="1182">
                  <c:v>0.1517361111111111</c:v>
                </c:pt>
                <c:pt idx="1183">
                  <c:v>0.15185185185185185</c:v>
                </c:pt>
                <c:pt idx="1184">
                  <c:v>0.1519675925925926</c:v>
                </c:pt>
                <c:pt idx="1185">
                  <c:v>0.15208333333333332</c:v>
                </c:pt>
                <c:pt idx="1186">
                  <c:v>0.15219907407407407</c:v>
                </c:pt>
                <c:pt idx="1187">
                  <c:v>0.15231481481481482</c:v>
                </c:pt>
                <c:pt idx="1188">
                  <c:v>0.15243055555555557</c:v>
                </c:pt>
                <c:pt idx="1189">
                  <c:v>0.15254629629629629</c:v>
                </c:pt>
                <c:pt idx="1190">
                  <c:v>0.15266203703703704</c:v>
                </c:pt>
                <c:pt idx="1191">
                  <c:v>0.15277777777777779</c:v>
                </c:pt>
                <c:pt idx="1192">
                  <c:v>0.15289351851851851</c:v>
                </c:pt>
                <c:pt idx="1193">
                  <c:v>0.15300925925925926</c:v>
                </c:pt>
                <c:pt idx="1194">
                  <c:v>0.15312500000000001</c:v>
                </c:pt>
                <c:pt idx="1195">
                  <c:v>0.15324074074074073</c:v>
                </c:pt>
                <c:pt idx="1196">
                  <c:v>0.15335648148148148</c:v>
                </c:pt>
                <c:pt idx="1197">
                  <c:v>0.15347222222222223</c:v>
                </c:pt>
                <c:pt idx="1198">
                  <c:v>0.15358796296296295</c:v>
                </c:pt>
                <c:pt idx="1199">
                  <c:v>0.1537037037037037</c:v>
                </c:pt>
                <c:pt idx="1200">
                  <c:v>0.15381944444444445</c:v>
                </c:pt>
                <c:pt idx="1201">
                  <c:v>0.15393518518518517</c:v>
                </c:pt>
                <c:pt idx="1202">
                  <c:v>0.15405092592592592</c:v>
                </c:pt>
                <c:pt idx="1203">
                  <c:v>0.15416666666666667</c:v>
                </c:pt>
                <c:pt idx="1204">
                  <c:v>0.1542824074074074</c:v>
                </c:pt>
                <c:pt idx="1205">
                  <c:v>0.15439814814814815</c:v>
                </c:pt>
                <c:pt idx="1206">
                  <c:v>0.1545138888888889</c:v>
                </c:pt>
                <c:pt idx="1207">
                  <c:v>0.15462962962962962</c:v>
                </c:pt>
                <c:pt idx="1208">
                  <c:v>0.15474537037037037</c:v>
                </c:pt>
                <c:pt idx="1209">
                  <c:v>0.15486111111111112</c:v>
                </c:pt>
                <c:pt idx="1210">
                  <c:v>0.15497685185185187</c:v>
                </c:pt>
                <c:pt idx="1211">
                  <c:v>0.15509259259259259</c:v>
                </c:pt>
                <c:pt idx="1212">
                  <c:v>0.15520833333333334</c:v>
                </c:pt>
                <c:pt idx="1213">
                  <c:v>0.15532407407407409</c:v>
                </c:pt>
                <c:pt idx="1214">
                  <c:v>0.15543981481481481</c:v>
                </c:pt>
                <c:pt idx="1215">
                  <c:v>0.15555555555555556</c:v>
                </c:pt>
                <c:pt idx="1216">
                  <c:v>0.15567129629629631</c:v>
                </c:pt>
                <c:pt idx="1217">
                  <c:v>0.15578703703703703</c:v>
                </c:pt>
                <c:pt idx="1218">
                  <c:v>0.15590277777777778</c:v>
                </c:pt>
                <c:pt idx="1219">
                  <c:v>0.15601851851851853</c:v>
                </c:pt>
                <c:pt idx="1220">
                  <c:v>0.15613425925925925</c:v>
                </c:pt>
                <c:pt idx="1221">
                  <c:v>0.15625</c:v>
                </c:pt>
                <c:pt idx="1222">
                  <c:v>0.15636574074074075</c:v>
                </c:pt>
                <c:pt idx="1223">
                  <c:v>0.15648148148148147</c:v>
                </c:pt>
                <c:pt idx="1224">
                  <c:v>0.15659722222222222</c:v>
                </c:pt>
                <c:pt idx="1225">
                  <c:v>0.15671296296296297</c:v>
                </c:pt>
                <c:pt idx="1226">
                  <c:v>0.15682870370370369</c:v>
                </c:pt>
                <c:pt idx="1227">
                  <c:v>0.15694444444444444</c:v>
                </c:pt>
                <c:pt idx="1228">
                  <c:v>0.15706018518518519</c:v>
                </c:pt>
                <c:pt idx="1229">
                  <c:v>0.15717592592592591</c:v>
                </c:pt>
                <c:pt idx="1230">
                  <c:v>0.15729166666666666</c:v>
                </c:pt>
                <c:pt idx="1231">
                  <c:v>0.15740740740740741</c:v>
                </c:pt>
                <c:pt idx="1232">
                  <c:v>0.15752314814814813</c:v>
                </c:pt>
                <c:pt idx="1233">
                  <c:v>0.15763888888888888</c:v>
                </c:pt>
                <c:pt idx="1234">
                  <c:v>0.15775462962962963</c:v>
                </c:pt>
                <c:pt idx="1235">
                  <c:v>0.15787037037037038</c:v>
                </c:pt>
                <c:pt idx="1236">
                  <c:v>0.1579861111111111</c:v>
                </c:pt>
                <c:pt idx="1237">
                  <c:v>0.15810185185185185</c:v>
                </c:pt>
                <c:pt idx="1238">
                  <c:v>0.1582175925925926</c:v>
                </c:pt>
                <c:pt idx="1239">
                  <c:v>0.15833333333333333</c:v>
                </c:pt>
                <c:pt idx="1240">
                  <c:v>0.15844907407407408</c:v>
                </c:pt>
                <c:pt idx="1241">
                  <c:v>0.15856481481481483</c:v>
                </c:pt>
                <c:pt idx="1242">
                  <c:v>0.15868055555555555</c:v>
                </c:pt>
                <c:pt idx="1243">
                  <c:v>0.1587962962962963</c:v>
                </c:pt>
                <c:pt idx="1244">
                  <c:v>0.15891203703703705</c:v>
                </c:pt>
                <c:pt idx="1245">
                  <c:v>0.15902777777777777</c:v>
                </c:pt>
                <c:pt idx="1246">
                  <c:v>0.15914351851851852</c:v>
                </c:pt>
                <c:pt idx="1247">
                  <c:v>0.15925925925925927</c:v>
                </c:pt>
                <c:pt idx="1248">
                  <c:v>0.15937499999999999</c:v>
                </c:pt>
                <c:pt idx="1249">
                  <c:v>0.15949074074074074</c:v>
                </c:pt>
                <c:pt idx="1250">
                  <c:v>0.15960648148148149</c:v>
                </c:pt>
                <c:pt idx="1251">
                  <c:v>0.15972222222222221</c:v>
                </c:pt>
                <c:pt idx="1252">
                  <c:v>0.15983796296296296</c:v>
                </c:pt>
                <c:pt idx="1253">
                  <c:v>0.15995370370370371</c:v>
                </c:pt>
                <c:pt idx="1254">
                  <c:v>0.16006944444444443</c:v>
                </c:pt>
                <c:pt idx="1255">
                  <c:v>0.16018518518518518</c:v>
                </c:pt>
                <c:pt idx="1256">
                  <c:v>0.16030092592592593</c:v>
                </c:pt>
                <c:pt idx="1257">
                  <c:v>0.16041666666666668</c:v>
                </c:pt>
                <c:pt idx="1258">
                  <c:v>0.1605324074074074</c:v>
                </c:pt>
                <c:pt idx="1259">
                  <c:v>0.16064814814814815</c:v>
                </c:pt>
                <c:pt idx="1260">
                  <c:v>0.1607638888888889</c:v>
                </c:pt>
                <c:pt idx="1261">
                  <c:v>0.16087962962962962</c:v>
                </c:pt>
                <c:pt idx="1262">
                  <c:v>0.16099537037037037</c:v>
                </c:pt>
                <c:pt idx="1263">
                  <c:v>0.16111111111111112</c:v>
                </c:pt>
                <c:pt idx="1264">
                  <c:v>0.16122685185185184</c:v>
                </c:pt>
                <c:pt idx="1265">
                  <c:v>0.16134259259259259</c:v>
                </c:pt>
                <c:pt idx="1266">
                  <c:v>0.16145833333333334</c:v>
                </c:pt>
                <c:pt idx="1267">
                  <c:v>0.16157407407407406</c:v>
                </c:pt>
                <c:pt idx="1268">
                  <c:v>0.16168981481481481</c:v>
                </c:pt>
                <c:pt idx="1269">
                  <c:v>0.16180555555555556</c:v>
                </c:pt>
                <c:pt idx="1270">
                  <c:v>0.16192129629629629</c:v>
                </c:pt>
                <c:pt idx="1271">
                  <c:v>0.16203703703703703</c:v>
                </c:pt>
                <c:pt idx="1272">
                  <c:v>0.16215277777777778</c:v>
                </c:pt>
                <c:pt idx="1273">
                  <c:v>0.16226851851851851</c:v>
                </c:pt>
                <c:pt idx="1274">
                  <c:v>0.16238425925925926</c:v>
                </c:pt>
                <c:pt idx="1275">
                  <c:v>0.16250000000000001</c:v>
                </c:pt>
                <c:pt idx="1276">
                  <c:v>0.16261574074074073</c:v>
                </c:pt>
                <c:pt idx="1277">
                  <c:v>0.16273148148148148</c:v>
                </c:pt>
                <c:pt idx="1278">
                  <c:v>0.16284722222222223</c:v>
                </c:pt>
                <c:pt idx="1279">
                  <c:v>0.16296296296296298</c:v>
                </c:pt>
                <c:pt idx="1280">
                  <c:v>0.1630787037037037</c:v>
                </c:pt>
                <c:pt idx="1281">
                  <c:v>0.16319444444444445</c:v>
                </c:pt>
                <c:pt idx="1282">
                  <c:v>0.1633101851851852</c:v>
                </c:pt>
                <c:pt idx="1283">
                  <c:v>0.16342592592592592</c:v>
                </c:pt>
                <c:pt idx="1284">
                  <c:v>0.16354166666666667</c:v>
                </c:pt>
                <c:pt idx="1285">
                  <c:v>0.16365740740740742</c:v>
                </c:pt>
                <c:pt idx="1286">
                  <c:v>0.16377314814814814</c:v>
                </c:pt>
                <c:pt idx="1287">
                  <c:v>0.16388888888888889</c:v>
                </c:pt>
                <c:pt idx="1288">
                  <c:v>0.16400462962962964</c:v>
                </c:pt>
                <c:pt idx="1289">
                  <c:v>0.16412037037037036</c:v>
                </c:pt>
                <c:pt idx="1290">
                  <c:v>0.16423611111111111</c:v>
                </c:pt>
                <c:pt idx="1291">
                  <c:v>0.16435185185185186</c:v>
                </c:pt>
                <c:pt idx="1292">
                  <c:v>0.16446759259259258</c:v>
                </c:pt>
                <c:pt idx="1293">
                  <c:v>0.16458333333333333</c:v>
                </c:pt>
                <c:pt idx="1294">
                  <c:v>0.16469907407407408</c:v>
                </c:pt>
                <c:pt idx="1295">
                  <c:v>0.1648148148148148</c:v>
                </c:pt>
                <c:pt idx="1296">
                  <c:v>0.16493055555555555</c:v>
                </c:pt>
                <c:pt idx="1297">
                  <c:v>0.1650462962962963</c:v>
                </c:pt>
                <c:pt idx="1298">
                  <c:v>0.16516203703703702</c:v>
                </c:pt>
                <c:pt idx="1299">
                  <c:v>0.16527777777777777</c:v>
                </c:pt>
                <c:pt idx="1300">
                  <c:v>0.16539351851851852</c:v>
                </c:pt>
                <c:pt idx="1301">
                  <c:v>0.16550925925925927</c:v>
                </c:pt>
                <c:pt idx="1302">
                  <c:v>0.16562499999999999</c:v>
                </c:pt>
                <c:pt idx="1303">
                  <c:v>0.16574074074074074</c:v>
                </c:pt>
                <c:pt idx="1304">
                  <c:v>0.16585648148148149</c:v>
                </c:pt>
                <c:pt idx="1305">
                  <c:v>0.16597222222222222</c:v>
                </c:pt>
                <c:pt idx="1306">
                  <c:v>0.16608796296296297</c:v>
                </c:pt>
                <c:pt idx="1307">
                  <c:v>0.16620370370370371</c:v>
                </c:pt>
                <c:pt idx="1308">
                  <c:v>0.16631944444444444</c:v>
                </c:pt>
                <c:pt idx="1309">
                  <c:v>0.16643518518518519</c:v>
                </c:pt>
                <c:pt idx="1310">
                  <c:v>0.16655092592592594</c:v>
                </c:pt>
                <c:pt idx="1311">
                  <c:v>0.16666666666666666</c:v>
                </c:pt>
                <c:pt idx="1312">
                  <c:v>0.16678240740740741</c:v>
                </c:pt>
                <c:pt idx="1313">
                  <c:v>0.16689814814814816</c:v>
                </c:pt>
                <c:pt idx="1314">
                  <c:v>0.16701388888888888</c:v>
                </c:pt>
                <c:pt idx="1315">
                  <c:v>0.16712962962962963</c:v>
                </c:pt>
                <c:pt idx="1316">
                  <c:v>0.16724537037037038</c:v>
                </c:pt>
                <c:pt idx="1317">
                  <c:v>0.1673611111111111</c:v>
                </c:pt>
                <c:pt idx="1318">
                  <c:v>0.16747685185185185</c:v>
                </c:pt>
                <c:pt idx="1319">
                  <c:v>0.1675925925925926</c:v>
                </c:pt>
                <c:pt idx="1320">
                  <c:v>0.16770833333333332</c:v>
                </c:pt>
                <c:pt idx="1321">
                  <c:v>0.16782407407407407</c:v>
                </c:pt>
                <c:pt idx="1322">
                  <c:v>0.16793981481481482</c:v>
                </c:pt>
                <c:pt idx="1323">
                  <c:v>0.16805555555555557</c:v>
                </c:pt>
                <c:pt idx="1324">
                  <c:v>0.16817129629629629</c:v>
                </c:pt>
                <c:pt idx="1325">
                  <c:v>0.16828703703703704</c:v>
                </c:pt>
                <c:pt idx="1326">
                  <c:v>0.16840277777777779</c:v>
                </c:pt>
                <c:pt idx="1327">
                  <c:v>0.16851851851851851</c:v>
                </c:pt>
                <c:pt idx="1328">
                  <c:v>0.16863425925925926</c:v>
                </c:pt>
                <c:pt idx="1329">
                  <c:v>0.16875000000000001</c:v>
                </c:pt>
                <c:pt idx="1330">
                  <c:v>0.16886574074074073</c:v>
                </c:pt>
                <c:pt idx="1331">
                  <c:v>0.16898148148148148</c:v>
                </c:pt>
                <c:pt idx="1332">
                  <c:v>0.16909722222222223</c:v>
                </c:pt>
                <c:pt idx="1333">
                  <c:v>0.16921296296296295</c:v>
                </c:pt>
                <c:pt idx="1334">
                  <c:v>0.1693287037037037</c:v>
                </c:pt>
                <c:pt idx="1335">
                  <c:v>0.16944444444444445</c:v>
                </c:pt>
                <c:pt idx="1336">
                  <c:v>0.16956018518518517</c:v>
                </c:pt>
                <c:pt idx="1337">
                  <c:v>0.16967592592592592</c:v>
                </c:pt>
                <c:pt idx="1338">
                  <c:v>0.16979166666666667</c:v>
                </c:pt>
                <c:pt idx="1339">
                  <c:v>0.1699074074074074</c:v>
                </c:pt>
                <c:pt idx="1340">
                  <c:v>0.17002314814814815</c:v>
                </c:pt>
                <c:pt idx="1341">
                  <c:v>0.1701388888888889</c:v>
                </c:pt>
                <c:pt idx="1342">
                  <c:v>0.17025462962962962</c:v>
                </c:pt>
                <c:pt idx="1343">
                  <c:v>0.17037037037037037</c:v>
                </c:pt>
                <c:pt idx="1344">
                  <c:v>0.17048611111111112</c:v>
                </c:pt>
                <c:pt idx="1345">
                  <c:v>0.17060185185185187</c:v>
                </c:pt>
                <c:pt idx="1346">
                  <c:v>0.17071759259259259</c:v>
                </c:pt>
                <c:pt idx="1347">
                  <c:v>0.17083333333333334</c:v>
                </c:pt>
                <c:pt idx="1348">
                  <c:v>0.17094907407407409</c:v>
                </c:pt>
                <c:pt idx="1349">
                  <c:v>0.17106481481481481</c:v>
                </c:pt>
                <c:pt idx="1350">
                  <c:v>0.17118055555555556</c:v>
                </c:pt>
                <c:pt idx="1351">
                  <c:v>0.17129629629629631</c:v>
                </c:pt>
                <c:pt idx="1352">
                  <c:v>0.17141203703703703</c:v>
                </c:pt>
                <c:pt idx="1353">
                  <c:v>0.17152777777777778</c:v>
                </c:pt>
                <c:pt idx="1354">
                  <c:v>0.17164351851851853</c:v>
                </c:pt>
                <c:pt idx="1355">
                  <c:v>0.17175925925925925</c:v>
                </c:pt>
                <c:pt idx="1356">
                  <c:v>0.171875</c:v>
                </c:pt>
                <c:pt idx="1357">
                  <c:v>0.17199074074074075</c:v>
                </c:pt>
                <c:pt idx="1358">
                  <c:v>0.17210648148148147</c:v>
                </c:pt>
                <c:pt idx="1359">
                  <c:v>0.17222222222222222</c:v>
                </c:pt>
                <c:pt idx="1360">
                  <c:v>0.17233796296296297</c:v>
                </c:pt>
                <c:pt idx="1361">
                  <c:v>0.17245370370370369</c:v>
                </c:pt>
                <c:pt idx="1362">
                  <c:v>0.17256944444444444</c:v>
                </c:pt>
                <c:pt idx="1363">
                  <c:v>0.17268518518518519</c:v>
                </c:pt>
                <c:pt idx="1364">
                  <c:v>0.17280092592592591</c:v>
                </c:pt>
                <c:pt idx="1365">
                  <c:v>0.17291666666666666</c:v>
                </c:pt>
                <c:pt idx="1366">
                  <c:v>0.17303240740740741</c:v>
                </c:pt>
                <c:pt idx="1367">
                  <c:v>0.17314814814814813</c:v>
                </c:pt>
                <c:pt idx="1368">
                  <c:v>0.17326388888888888</c:v>
                </c:pt>
                <c:pt idx="1369">
                  <c:v>0.17337962962962963</c:v>
                </c:pt>
                <c:pt idx="1370">
                  <c:v>0.17349537037037038</c:v>
                </c:pt>
                <c:pt idx="1371">
                  <c:v>0.1736111111111111</c:v>
                </c:pt>
                <c:pt idx="1372">
                  <c:v>0.17372685185185185</c:v>
                </c:pt>
                <c:pt idx="1373">
                  <c:v>0.1738425925925926</c:v>
                </c:pt>
                <c:pt idx="1374">
                  <c:v>0.17395833333333333</c:v>
                </c:pt>
                <c:pt idx="1375">
                  <c:v>0.17407407407407408</c:v>
                </c:pt>
                <c:pt idx="1376">
                  <c:v>0.17418981481481483</c:v>
                </c:pt>
                <c:pt idx="1377">
                  <c:v>0.17430555555555555</c:v>
                </c:pt>
                <c:pt idx="1378">
                  <c:v>0.1744212962962963</c:v>
                </c:pt>
                <c:pt idx="1379">
                  <c:v>0.17453703703703705</c:v>
                </c:pt>
                <c:pt idx="1380">
                  <c:v>0.17465277777777777</c:v>
                </c:pt>
                <c:pt idx="1381">
                  <c:v>0.17476851851851852</c:v>
                </c:pt>
                <c:pt idx="1382">
                  <c:v>0.17488425925925927</c:v>
                </c:pt>
                <c:pt idx="1383">
                  <c:v>0.17499999999999999</c:v>
                </c:pt>
                <c:pt idx="1384">
                  <c:v>0.17511574074074074</c:v>
                </c:pt>
                <c:pt idx="1385">
                  <c:v>0.17523148148148149</c:v>
                </c:pt>
                <c:pt idx="1386">
                  <c:v>0.17534722222222221</c:v>
                </c:pt>
                <c:pt idx="1387">
                  <c:v>0.17546296296296296</c:v>
                </c:pt>
                <c:pt idx="1388">
                  <c:v>0.17557870370370371</c:v>
                </c:pt>
                <c:pt idx="1389">
                  <c:v>0.17569444444444443</c:v>
                </c:pt>
                <c:pt idx="1390">
                  <c:v>0.17581018518518518</c:v>
                </c:pt>
                <c:pt idx="1391">
                  <c:v>0.17592592592592593</c:v>
                </c:pt>
                <c:pt idx="1392">
                  <c:v>0.17604166666666668</c:v>
                </c:pt>
                <c:pt idx="1393">
                  <c:v>0.1761574074074074</c:v>
                </c:pt>
                <c:pt idx="1394">
                  <c:v>0.17627314814814815</c:v>
                </c:pt>
                <c:pt idx="1395">
                  <c:v>0.1763888888888889</c:v>
                </c:pt>
                <c:pt idx="1396">
                  <c:v>0.17650462962962962</c:v>
                </c:pt>
                <c:pt idx="1397">
                  <c:v>0.17662037037037037</c:v>
                </c:pt>
                <c:pt idx="1398">
                  <c:v>0.17673611111111112</c:v>
                </c:pt>
                <c:pt idx="1399">
                  <c:v>0.17685185185185184</c:v>
                </c:pt>
                <c:pt idx="1400">
                  <c:v>0.17696759259259259</c:v>
                </c:pt>
                <c:pt idx="1401">
                  <c:v>0.17708333333333334</c:v>
                </c:pt>
                <c:pt idx="1402">
                  <c:v>0.17719907407407406</c:v>
                </c:pt>
                <c:pt idx="1403">
                  <c:v>0.17731481481481481</c:v>
                </c:pt>
                <c:pt idx="1404">
                  <c:v>0.17743055555555556</c:v>
                </c:pt>
                <c:pt idx="1405">
                  <c:v>0.17754629629629629</c:v>
                </c:pt>
                <c:pt idx="1406">
                  <c:v>0.17766203703703703</c:v>
                </c:pt>
                <c:pt idx="1407">
                  <c:v>0.17777777777777778</c:v>
                </c:pt>
                <c:pt idx="1408">
                  <c:v>0.17789351851851851</c:v>
                </c:pt>
                <c:pt idx="1409">
                  <c:v>0.17800925925925926</c:v>
                </c:pt>
                <c:pt idx="1410">
                  <c:v>0.17812500000000001</c:v>
                </c:pt>
                <c:pt idx="1411">
                  <c:v>0.17824074074074073</c:v>
                </c:pt>
                <c:pt idx="1412">
                  <c:v>0.17835648148148148</c:v>
                </c:pt>
                <c:pt idx="1413">
                  <c:v>0.17847222222222223</c:v>
                </c:pt>
                <c:pt idx="1414">
                  <c:v>0.17858796296296298</c:v>
                </c:pt>
                <c:pt idx="1415">
                  <c:v>0.1787037037037037</c:v>
                </c:pt>
                <c:pt idx="1416">
                  <c:v>0.17881944444444445</c:v>
                </c:pt>
                <c:pt idx="1417">
                  <c:v>0.1789351851851852</c:v>
                </c:pt>
                <c:pt idx="1418">
                  <c:v>0.17905092592592592</c:v>
                </c:pt>
                <c:pt idx="1419">
                  <c:v>0.17916666666666667</c:v>
                </c:pt>
                <c:pt idx="1420">
                  <c:v>0.17928240740740742</c:v>
                </c:pt>
                <c:pt idx="1421">
                  <c:v>0.17939814814814814</c:v>
                </c:pt>
                <c:pt idx="1422">
                  <c:v>0.17951388888888889</c:v>
                </c:pt>
                <c:pt idx="1423">
                  <c:v>0.17962962962962964</c:v>
                </c:pt>
                <c:pt idx="1424">
                  <c:v>0.17974537037037036</c:v>
                </c:pt>
                <c:pt idx="1425">
                  <c:v>0.17986111111111111</c:v>
                </c:pt>
                <c:pt idx="1426">
                  <c:v>0.17997685185185186</c:v>
                </c:pt>
                <c:pt idx="1427">
                  <c:v>0.18009259259259258</c:v>
                </c:pt>
                <c:pt idx="1428">
                  <c:v>0.18020833333333333</c:v>
                </c:pt>
                <c:pt idx="1429">
                  <c:v>0.18032407407407408</c:v>
                </c:pt>
                <c:pt idx="1430">
                  <c:v>0.1804398148148148</c:v>
                </c:pt>
                <c:pt idx="1431">
                  <c:v>0.18055555555555555</c:v>
                </c:pt>
                <c:pt idx="1432">
                  <c:v>0.1806712962962963</c:v>
                </c:pt>
                <c:pt idx="1433">
                  <c:v>0.18078703703703702</c:v>
                </c:pt>
                <c:pt idx="1434">
                  <c:v>0.18090277777777777</c:v>
                </c:pt>
                <c:pt idx="1435">
                  <c:v>0.18101851851851852</c:v>
                </c:pt>
                <c:pt idx="1436">
                  <c:v>0.18113425925925927</c:v>
                </c:pt>
                <c:pt idx="1437">
                  <c:v>0.18124999999999999</c:v>
                </c:pt>
                <c:pt idx="1438">
                  <c:v>0.18136574074074074</c:v>
                </c:pt>
                <c:pt idx="1439">
                  <c:v>0.18148148148148149</c:v>
                </c:pt>
                <c:pt idx="1440">
                  <c:v>0.18159722222222222</c:v>
                </c:pt>
                <c:pt idx="1441">
                  <c:v>0.18171296296296297</c:v>
                </c:pt>
                <c:pt idx="1442">
                  <c:v>0.18182870370370371</c:v>
                </c:pt>
                <c:pt idx="1443">
                  <c:v>0.18194444444444444</c:v>
                </c:pt>
                <c:pt idx="1444">
                  <c:v>0.18206018518518519</c:v>
                </c:pt>
                <c:pt idx="1445">
                  <c:v>0.18217592592592594</c:v>
                </c:pt>
                <c:pt idx="1446">
                  <c:v>0.18229166666666666</c:v>
                </c:pt>
                <c:pt idx="1447">
                  <c:v>0.18240740740740741</c:v>
                </c:pt>
                <c:pt idx="1448">
                  <c:v>0.18252314814814816</c:v>
                </c:pt>
                <c:pt idx="1449">
                  <c:v>0.18263888888888888</c:v>
                </c:pt>
                <c:pt idx="1450">
                  <c:v>0.18275462962962963</c:v>
                </c:pt>
                <c:pt idx="1451">
                  <c:v>0.18287037037037038</c:v>
                </c:pt>
                <c:pt idx="1452">
                  <c:v>0.1829861111111111</c:v>
                </c:pt>
                <c:pt idx="1453">
                  <c:v>0.18310185185185185</c:v>
                </c:pt>
                <c:pt idx="1454">
                  <c:v>0.1832175925925926</c:v>
                </c:pt>
                <c:pt idx="1455">
                  <c:v>0.18333333333333332</c:v>
                </c:pt>
                <c:pt idx="1456">
                  <c:v>0.18344907407407407</c:v>
                </c:pt>
                <c:pt idx="1457">
                  <c:v>0.18356481481481482</c:v>
                </c:pt>
                <c:pt idx="1458">
                  <c:v>0.18368055555555557</c:v>
                </c:pt>
                <c:pt idx="1459">
                  <c:v>0.18379629629629629</c:v>
                </c:pt>
                <c:pt idx="1460">
                  <c:v>0.18391203703703704</c:v>
                </c:pt>
                <c:pt idx="1461">
                  <c:v>0.18402777777777779</c:v>
                </c:pt>
                <c:pt idx="1462">
                  <c:v>0.18414351851851851</c:v>
                </c:pt>
                <c:pt idx="1463">
                  <c:v>0.18425925925925926</c:v>
                </c:pt>
                <c:pt idx="1464">
                  <c:v>0.18437500000000001</c:v>
                </c:pt>
                <c:pt idx="1465">
                  <c:v>0.18449074074074073</c:v>
                </c:pt>
                <c:pt idx="1466">
                  <c:v>0.18460648148148148</c:v>
                </c:pt>
                <c:pt idx="1467">
                  <c:v>0.18472222222222223</c:v>
                </c:pt>
                <c:pt idx="1468">
                  <c:v>0.18483796296296295</c:v>
                </c:pt>
                <c:pt idx="1469">
                  <c:v>0.1849537037037037</c:v>
                </c:pt>
                <c:pt idx="1470">
                  <c:v>0.18506944444444445</c:v>
                </c:pt>
                <c:pt idx="1471">
                  <c:v>0.18518518518518517</c:v>
                </c:pt>
                <c:pt idx="1472">
                  <c:v>0.18530092592592592</c:v>
                </c:pt>
                <c:pt idx="1473">
                  <c:v>0.18541666666666667</c:v>
                </c:pt>
                <c:pt idx="1474">
                  <c:v>0.1855324074074074</c:v>
                </c:pt>
                <c:pt idx="1475">
                  <c:v>0.18564814814814815</c:v>
                </c:pt>
                <c:pt idx="1476">
                  <c:v>0.1857638888888889</c:v>
                </c:pt>
                <c:pt idx="1477">
                  <c:v>0.18587962962962962</c:v>
                </c:pt>
                <c:pt idx="1478">
                  <c:v>0.18599537037037037</c:v>
                </c:pt>
                <c:pt idx="1479">
                  <c:v>0.18611111111111112</c:v>
                </c:pt>
                <c:pt idx="1480">
                  <c:v>0.18622685185185187</c:v>
                </c:pt>
                <c:pt idx="1481">
                  <c:v>0.18634259259259259</c:v>
                </c:pt>
                <c:pt idx="1482">
                  <c:v>0.18645833333333334</c:v>
                </c:pt>
                <c:pt idx="1483">
                  <c:v>0.18657407407407409</c:v>
                </c:pt>
                <c:pt idx="1484">
                  <c:v>0.18668981481481481</c:v>
                </c:pt>
                <c:pt idx="1485">
                  <c:v>0.18680555555555556</c:v>
                </c:pt>
                <c:pt idx="1486">
                  <c:v>0.18692129629629631</c:v>
                </c:pt>
                <c:pt idx="1487">
                  <c:v>0.18703703703703703</c:v>
                </c:pt>
                <c:pt idx="1488">
                  <c:v>0.18715277777777778</c:v>
                </c:pt>
                <c:pt idx="1489">
                  <c:v>0.18726851851851853</c:v>
                </c:pt>
                <c:pt idx="1490">
                  <c:v>0.18738425925925925</c:v>
                </c:pt>
                <c:pt idx="1491">
                  <c:v>0.1875</c:v>
                </c:pt>
                <c:pt idx="1492">
                  <c:v>0.18761574074074075</c:v>
                </c:pt>
                <c:pt idx="1493">
                  <c:v>0.18773148148148147</c:v>
                </c:pt>
                <c:pt idx="1494">
                  <c:v>0.18784722222222222</c:v>
                </c:pt>
                <c:pt idx="1495">
                  <c:v>0.18796296296296297</c:v>
                </c:pt>
                <c:pt idx="1496">
                  <c:v>0.18807870370370369</c:v>
                </c:pt>
                <c:pt idx="1497">
                  <c:v>0.18819444444444444</c:v>
                </c:pt>
                <c:pt idx="1498">
                  <c:v>0.18831018518518519</c:v>
                </c:pt>
                <c:pt idx="1499">
                  <c:v>0.18842592592592591</c:v>
                </c:pt>
                <c:pt idx="1500">
                  <c:v>0.18854166666666666</c:v>
                </c:pt>
                <c:pt idx="1501">
                  <c:v>0.18865740740740741</c:v>
                </c:pt>
                <c:pt idx="1502">
                  <c:v>0.18877314814814813</c:v>
                </c:pt>
                <c:pt idx="1503">
                  <c:v>0.18888888888888888</c:v>
                </c:pt>
                <c:pt idx="1504">
                  <c:v>0.18900462962962963</c:v>
                </c:pt>
                <c:pt idx="1505">
                  <c:v>0.18912037037037038</c:v>
                </c:pt>
                <c:pt idx="1506">
                  <c:v>0.1892361111111111</c:v>
                </c:pt>
                <c:pt idx="1507">
                  <c:v>0.18935185185185185</c:v>
                </c:pt>
                <c:pt idx="1508">
                  <c:v>0.1894675925925926</c:v>
                </c:pt>
                <c:pt idx="1509">
                  <c:v>0.18958333333333333</c:v>
                </c:pt>
                <c:pt idx="1510">
                  <c:v>0.18969907407407408</c:v>
                </c:pt>
                <c:pt idx="1511">
                  <c:v>0.18981481481481483</c:v>
                </c:pt>
                <c:pt idx="1512">
                  <c:v>0.18993055555555555</c:v>
                </c:pt>
                <c:pt idx="1513">
                  <c:v>0.1900462962962963</c:v>
                </c:pt>
                <c:pt idx="1514">
                  <c:v>0.19016203703703705</c:v>
                </c:pt>
                <c:pt idx="1515">
                  <c:v>0.19027777777777777</c:v>
                </c:pt>
                <c:pt idx="1516">
                  <c:v>0.19039351851851852</c:v>
                </c:pt>
                <c:pt idx="1517">
                  <c:v>0.19050925925925927</c:v>
                </c:pt>
                <c:pt idx="1518">
                  <c:v>0.19062499999999999</c:v>
                </c:pt>
                <c:pt idx="1519">
                  <c:v>0.19074074074074074</c:v>
                </c:pt>
                <c:pt idx="1520">
                  <c:v>0.19085648148148149</c:v>
                </c:pt>
                <c:pt idx="1521">
                  <c:v>0.19097222222222221</c:v>
                </c:pt>
                <c:pt idx="1522">
                  <c:v>0.19108796296296296</c:v>
                </c:pt>
                <c:pt idx="1523">
                  <c:v>0.19120370370370371</c:v>
                </c:pt>
                <c:pt idx="1524">
                  <c:v>0.19131944444444443</c:v>
                </c:pt>
                <c:pt idx="1525">
                  <c:v>0.19143518518518518</c:v>
                </c:pt>
                <c:pt idx="1526">
                  <c:v>0.19155092592592593</c:v>
                </c:pt>
                <c:pt idx="1527">
                  <c:v>0.19166666666666668</c:v>
                </c:pt>
                <c:pt idx="1528">
                  <c:v>0.1917824074074074</c:v>
                </c:pt>
                <c:pt idx="1529">
                  <c:v>0.19189814814814815</c:v>
                </c:pt>
                <c:pt idx="1530">
                  <c:v>0.1920138888888889</c:v>
                </c:pt>
                <c:pt idx="1531">
                  <c:v>0.19212962962962962</c:v>
                </c:pt>
                <c:pt idx="1532">
                  <c:v>0.19224537037037037</c:v>
                </c:pt>
                <c:pt idx="1533">
                  <c:v>0.19236111111111112</c:v>
                </c:pt>
                <c:pt idx="1534">
                  <c:v>0.19247685185185184</c:v>
                </c:pt>
                <c:pt idx="1535">
                  <c:v>0.19259259259259259</c:v>
                </c:pt>
                <c:pt idx="1536">
                  <c:v>0.19270833333333334</c:v>
                </c:pt>
                <c:pt idx="1537">
                  <c:v>0.19282407407407406</c:v>
                </c:pt>
                <c:pt idx="1538">
                  <c:v>0.19293981481481481</c:v>
                </c:pt>
                <c:pt idx="1539">
                  <c:v>0.19305555555555556</c:v>
                </c:pt>
                <c:pt idx="1540">
                  <c:v>0.19317129629629629</c:v>
                </c:pt>
                <c:pt idx="1541">
                  <c:v>0.19328703703703703</c:v>
                </c:pt>
                <c:pt idx="1542">
                  <c:v>0.19340277777777778</c:v>
                </c:pt>
                <c:pt idx="1543">
                  <c:v>0.19351851851851851</c:v>
                </c:pt>
                <c:pt idx="1544">
                  <c:v>0.19363425925925926</c:v>
                </c:pt>
                <c:pt idx="1545">
                  <c:v>0.19375000000000001</c:v>
                </c:pt>
                <c:pt idx="1546">
                  <c:v>0.19386574074074073</c:v>
                </c:pt>
                <c:pt idx="1547">
                  <c:v>0.19398148148148148</c:v>
                </c:pt>
                <c:pt idx="1548">
                  <c:v>0.19409722222222223</c:v>
                </c:pt>
                <c:pt idx="1549">
                  <c:v>0.19421296296296298</c:v>
                </c:pt>
                <c:pt idx="1550">
                  <c:v>0.1943287037037037</c:v>
                </c:pt>
                <c:pt idx="1551">
                  <c:v>0.19444444444444445</c:v>
                </c:pt>
                <c:pt idx="1552">
                  <c:v>0.1945601851851852</c:v>
                </c:pt>
                <c:pt idx="1553">
                  <c:v>0.19467592592592592</c:v>
                </c:pt>
                <c:pt idx="1554">
                  <c:v>0.19479166666666667</c:v>
                </c:pt>
                <c:pt idx="1555">
                  <c:v>0.19490740740740742</c:v>
                </c:pt>
                <c:pt idx="1556">
                  <c:v>0.19502314814814814</c:v>
                </c:pt>
                <c:pt idx="1557">
                  <c:v>0.19513888888888889</c:v>
                </c:pt>
                <c:pt idx="1558">
                  <c:v>0.19525462962962964</c:v>
                </c:pt>
                <c:pt idx="1559">
                  <c:v>0.19537037037037036</c:v>
                </c:pt>
                <c:pt idx="1560">
                  <c:v>0.19548611111111111</c:v>
                </c:pt>
                <c:pt idx="1561">
                  <c:v>0.19560185185185186</c:v>
                </c:pt>
                <c:pt idx="1562">
                  <c:v>0.19571759259259258</c:v>
                </c:pt>
                <c:pt idx="1563">
                  <c:v>0.19583333333333333</c:v>
                </c:pt>
                <c:pt idx="1564">
                  <c:v>0.19594907407407408</c:v>
                </c:pt>
                <c:pt idx="1565">
                  <c:v>0.1960648148148148</c:v>
                </c:pt>
                <c:pt idx="1566">
                  <c:v>0.19618055555555555</c:v>
                </c:pt>
                <c:pt idx="1567">
                  <c:v>0.1962962962962963</c:v>
                </c:pt>
                <c:pt idx="1568">
                  <c:v>0.19641203703703702</c:v>
                </c:pt>
                <c:pt idx="1569">
                  <c:v>0.19652777777777777</c:v>
                </c:pt>
                <c:pt idx="1570">
                  <c:v>0.19664351851851852</c:v>
                </c:pt>
                <c:pt idx="1571">
                  <c:v>0.19675925925925927</c:v>
                </c:pt>
                <c:pt idx="1572">
                  <c:v>0.19687499999999999</c:v>
                </c:pt>
                <c:pt idx="1573">
                  <c:v>0.19699074074074074</c:v>
                </c:pt>
                <c:pt idx="1574">
                  <c:v>0.19710648148148149</c:v>
                </c:pt>
                <c:pt idx="1575">
                  <c:v>0.19722222222222222</c:v>
                </c:pt>
                <c:pt idx="1576">
                  <c:v>0.19733796296296297</c:v>
                </c:pt>
                <c:pt idx="1577">
                  <c:v>0.19745370370370371</c:v>
                </c:pt>
                <c:pt idx="1578">
                  <c:v>0.19756944444444444</c:v>
                </c:pt>
                <c:pt idx="1579">
                  <c:v>0.19768518518518519</c:v>
                </c:pt>
                <c:pt idx="1580">
                  <c:v>0.19780092592592594</c:v>
                </c:pt>
                <c:pt idx="1581">
                  <c:v>0.19791666666666666</c:v>
                </c:pt>
                <c:pt idx="1582">
                  <c:v>0.19803240740740741</c:v>
                </c:pt>
                <c:pt idx="1583">
                  <c:v>0.19814814814814816</c:v>
                </c:pt>
                <c:pt idx="1584">
                  <c:v>0.19826388888888888</c:v>
                </c:pt>
                <c:pt idx="1585">
                  <c:v>0.19837962962962963</c:v>
                </c:pt>
                <c:pt idx="1586">
                  <c:v>0.19849537037037038</c:v>
                </c:pt>
                <c:pt idx="1587">
                  <c:v>0.1986111111111111</c:v>
                </c:pt>
                <c:pt idx="1588">
                  <c:v>0.19872685185185185</c:v>
                </c:pt>
                <c:pt idx="1589">
                  <c:v>0.1988425925925926</c:v>
                </c:pt>
                <c:pt idx="1590">
                  <c:v>0.19895833333333332</c:v>
                </c:pt>
                <c:pt idx="1591">
                  <c:v>0.19907407407407407</c:v>
                </c:pt>
                <c:pt idx="1592">
                  <c:v>0.19918981481481482</c:v>
                </c:pt>
                <c:pt idx="1593">
                  <c:v>0.19930555555555557</c:v>
                </c:pt>
                <c:pt idx="1594">
                  <c:v>0.19942129629629629</c:v>
                </c:pt>
                <c:pt idx="1595">
                  <c:v>0.19953703703703704</c:v>
                </c:pt>
                <c:pt idx="1596">
                  <c:v>0.19965277777777779</c:v>
                </c:pt>
                <c:pt idx="1597">
                  <c:v>0.19976851851851851</c:v>
                </c:pt>
                <c:pt idx="1598">
                  <c:v>0.19988425925925926</c:v>
                </c:pt>
                <c:pt idx="1599">
                  <c:v>0.2</c:v>
                </c:pt>
                <c:pt idx="1600">
                  <c:v>0.20011574074074073</c:v>
                </c:pt>
                <c:pt idx="1601">
                  <c:v>0.20023148148148148</c:v>
                </c:pt>
                <c:pt idx="1602">
                  <c:v>0.20034722222222223</c:v>
                </c:pt>
                <c:pt idx="1603">
                  <c:v>0.20046296296296295</c:v>
                </c:pt>
                <c:pt idx="1604">
                  <c:v>0.2005787037037037</c:v>
                </c:pt>
                <c:pt idx="1605">
                  <c:v>0.20069444444444445</c:v>
                </c:pt>
                <c:pt idx="1606">
                  <c:v>0.20081018518518517</c:v>
                </c:pt>
                <c:pt idx="1607">
                  <c:v>0.20092592592592592</c:v>
                </c:pt>
                <c:pt idx="1608">
                  <c:v>0.20104166666666667</c:v>
                </c:pt>
                <c:pt idx="1609">
                  <c:v>0.2011574074074074</c:v>
                </c:pt>
                <c:pt idx="1610">
                  <c:v>0.20127314814814815</c:v>
                </c:pt>
                <c:pt idx="1611">
                  <c:v>0.2013888888888889</c:v>
                </c:pt>
                <c:pt idx="1612">
                  <c:v>0.20150462962962962</c:v>
                </c:pt>
                <c:pt idx="1613">
                  <c:v>0.20162037037037037</c:v>
                </c:pt>
                <c:pt idx="1614">
                  <c:v>0.20173611111111112</c:v>
                </c:pt>
                <c:pt idx="1615">
                  <c:v>0.20185185185185187</c:v>
                </c:pt>
                <c:pt idx="1616">
                  <c:v>0.20196759259259259</c:v>
                </c:pt>
                <c:pt idx="1617">
                  <c:v>0.20208333333333334</c:v>
                </c:pt>
                <c:pt idx="1618">
                  <c:v>0.20219907407407409</c:v>
                </c:pt>
                <c:pt idx="1619">
                  <c:v>0.20231481481481481</c:v>
                </c:pt>
                <c:pt idx="1620">
                  <c:v>0.20243055555555556</c:v>
                </c:pt>
                <c:pt idx="1621">
                  <c:v>0.20254629629629631</c:v>
                </c:pt>
                <c:pt idx="1622">
                  <c:v>0.20266203703703703</c:v>
                </c:pt>
                <c:pt idx="1623">
                  <c:v>0.20277777777777778</c:v>
                </c:pt>
                <c:pt idx="1624">
                  <c:v>0.20289351851851853</c:v>
                </c:pt>
                <c:pt idx="1625">
                  <c:v>0.20300925925925925</c:v>
                </c:pt>
                <c:pt idx="1626">
                  <c:v>0.203125</c:v>
                </c:pt>
                <c:pt idx="1627">
                  <c:v>0.20324074074074075</c:v>
                </c:pt>
                <c:pt idx="1628">
                  <c:v>0.20335648148148147</c:v>
                </c:pt>
                <c:pt idx="1629">
                  <c:v>0.20347222222222222</c:v>
                </c:pt>
                <c:pt idx="1630">
                  <c:v>0.20358796296296297</c:v>
                </c:pt>
                <c:pt idx="1631">
                  <c:v>0.20370370370370369</c:v>
                </c:pt>
                <c:pt idx="1632">
                  <c:v>0.20381944444444444</c:v>
                </c:pt>
                <c:pt idx="1633">
                  <c:v>0.20393518518518519</c:v>
                </c:pt>
                <c:pt idx="1634">
                  <c:v>0.20405092592592591</c:v>
                </c:pt>
                <c:pt idx="1635">
                  <c:v>0.20416666666666666</c:v>
                </c:pt>
                <c:pt idx="1636">
                  <c:v>0.20428240740740741</c:v>
                </c:pt>
                <c:pt idx="1637">
                  <c:v>0.20439814814814813</c:v>
                </c:pt>
                <c:pt idx="1638">
                  <c:v>0.20451388888888888</c:v>
                </c:pt>
                <c:pt idx="1639">
                  <c:v>0.20462962962962963</c:v>
                </c:pt>
                <c:pt idx="1640">
                  <c:v>0.20474537037037038</c:v>
                </c:pt>
                <c:pt idx="1641">
                  <c:v>0.2048611111111111</c:v>
                </c:pt>
                <c:pt idx="1642">
                  <c:v>0.20497685185185185</c:v>
                </c:pt>
                <c:pt idx="1643">
                  <c:v>0.2050925925925926</c:v>
                </c:pt>
                <c:pt idx="1644">
                  <c:v>0.20520833333333333</c:v>
                </c:pt>
                <c:pt idx="1645">
                  <c:v>0.20532407407407408</c:v>
                </c:pt>
                <c:pt idx="1646">
                  <c:v>0.20543981481481483</c:v>
                </c:pt>
                <c:pt idx="1647">
                  <c:v>0.20555555555555555</c:v>
                </c:pt>
                <c:pt idx="1648">
                  <c:v>0.2056712962962963</c:v>
                </c:pt>
                <c:pt idx="1649">
                  <c:v>0.20578703703703705</c:v>
                </c:pt>
                <c:pt idx="1650">
                  <c:v>0.20590277777777777</c:v>
                </c:pt>
                <c:pt idx="1651">
                  <c:v>0.20601851851851852</c:v>
                </c:pt>
                <c:pt idx="1652">
                  <c:v>0.20613425925925927</c:v>
                </c:pt>
                <c:pt idx="1653">
                  <c:v>0.20624999999999999</c:v>
                </c:pt>
                <c:pt idx="1654">
                  <c:v>0.20636574074074074</c:v>
                </c:pt>
                <c:pt idx="1655">
                  <c:v>0.20648148148148149</c:v>
                </c:pt>
                <c:pt idx="1656">
                  <c:v>0.20659722222222221</c:v>
                </c:pt>
                <c:pt idx="1657">
                  <c:v>0.20671296296296296</c:v>
                </c:pt>
                <c:pt idx="1658">
                  <c:v>0.20682870370370371</c:v>
                </c:pt>
                <c:pt idx="1659">
                  <c:v>0.20694444444444443</c:v>
                </c:pt>
                <c:pt idx="1660">
                  <c:v>0.20706018518518518</c:v>
                </c:pt>
                <c:pt idx="1661">
                  <c:v>0.20717592592592593</c:v>
                </c:pt>
                <c:pt idx="1662">
                  <c:v>0.20729166666666668</c:v>
                </c:pt>
                <c:pt idx="1663">
                  <c:v>0.2074074074074074</c:v>
                </c:pt>
                <c:pt idx="1664">
                  <c:v>0.20752314814814815</c:v>
                </c:pt>
                <c:pt idx="1665">
                  <c:v>0.2076388888888889</c:v>
                </c:pt>
                <c:pt idx="1666">
                  <c:v>0.20775462962962962</c:v>
                </c:pt>
                <c:pt idx="1667">
                  <c:v>0.20787037037037037</c:v>
                </c:pt>
                <c:pt idx="1668">
                  <c:v>0.20798611111111112</c:v>
                </c:pt>
                <c:pt idx="1669">
                  <c:v>0.20810185185185184</c:v>
                </c:pt>
                <c:pt idx="1670">
                  <c:v>0.20821759259259259</c:v>
                </c:pt>
                <c:pt idx="1671">
                  <c:v>0.20833333333333334</c:v>
                </c:pt>
                <c:pt idx="1672">
                  <c:v>0.20844907407407406</c:v>
                </c:pt>
                <c:pt idx="1673">
                  <c:v>0.20856481481481481</c:v>
                </c:pt>
                <c:pt idx="1674">
                  <c:v>0.20868055555555556</c:v>
                </c:pt>
                <c:pt idx="1675">
                  <c:v>0.20879629629629629</c:v>
                </c:pt>
                <c:pt idx="1676">
                  <c:v>0.20891203703703703</c:v>
                </c:pt>
                <c:pt idx="1677">
                  <c:v>0.20902777777777778</c:v>
                </c:pt>
                <c:pt idx="1678">
                  <c:v>0.20914351851851851</c:v>
                </c:pt>
                <c:pt idx="1679">
                  <c:v>0.20925925925925926</c:v>
                </c:pt>
                <c:pt idx="1680">
                  <c:v>0.20937500000000001</c:v>
                </c:pt>
                <c:pt idx="1681">
                  <c:v>0.20949074074074073</c:v>
                </c:pt>
                <c:pt idx="1682">
                  <c:v>0.20960648148148148</c:v>
                </c:pt>
                <c:pt idx="1683">
                  <c:v>0.20972222222222223</c:v>
                </c:pt>
                <c:pt idx="1684">
                  <c:v>0.20983796296296298</c:v>
                </c:pt>
                <c:pt idx="1685">
                  <c:v>0.2099537037037037</c:v>
                </c:pt>
                <c:pt idx="1686">
                  <c:v>0.21006944444444445</c:v>
                </c:pt>
                <c:pt idx="1687">
                  <c:v>0.2101851851851852</c:v>
                </c:pt>
                <c:pt idx="1688">
                  <c:v>0.21030092592592592</c:v>
                </c:pt>
                <c:pt idx="1689">
                  <c:v>0.21041666666666667</c:v>
                </c:pt>
                <c:pt idx="1690">
                  <c:v>0.21053240740740742</c:v>
                </c:pt>
                <c:pt idx="1691">
                  <c:v>0.21064814814814814</c:v>
                </c:pt>
                <c:pt idx="1692">
                  <c:v>0.21076388888888889</c:v>
                </c:pt>
                <c:pt idx="1693">
                  <c:v>0.21087962962962964</c:v>
                </c:pt>
                <c:pt idx="1694">
                  <c:v>0.21099537037037036</c:v>
                </c:pt>
                <c:pt idx="1695">
                  <c:v>0.21111111111111111</c:v>
                </c:pt>
                <c:pt idx="1696">
                  <c:v>0.21134259259259258</c:v>
                </c:pt>
                <c:pt idx="1697">
                  <c:v>0.21145833333333333</c:v>
                </c:pt>
                <c:pt idx="1698">
                  <c:v>0.21157407407407408</c:v>
                </c:pt>
                <c:pt idx="1699">
                  <c:v>0.2116898148148148</c:v>
                </c:pt>
                <c:pt idx="1700">
                  <c:v>0.21180555555555555</c:v>
                </c:pt>
                <c:pt idx="1701">
                  <c:v>0.2119212962962963</c:v>
                </c:pt>
                <c:pt idx="1702">
                  <c:v>0.21203703703703702</c:v>
                </c:pt>
                <c:pt idx="1703">
                  <c:v>0.21215277777777777</c:v>
                </c:pt>
                <c:pt idx="1704">
                  <c:v>0.21226851851851852</c:v>
                </c:pt>
                <c:pt idx="1705">
                  <c:v>0.21238425925925927</c:v>
                </c:pt>
                <c:pt idx="1706">
                  <c:v>0.21249999999999999</c:v>
                </c:pt>
                <c:pt idx="1707">
                  <c:v>0.21261574074074074</c:v>
                </c:pt>
                <c:pt idx="1708">
                  <c:v>0.21273148148148149</c:v>
                </c:pt>
                <c:pt idx="1709">
                  <c:v>0.21284722222222222</c:v>
                </c:pt>
                <c:pt idx="1710">
                  <c:v>0.21296296296296297</c:v>
                </c:pt>
                <c:pt idx="1711">
                  <c:v>0.21307870370370371</c:v>
                </c:pt>
                <c:pt idx="1712">
                  <c:v>0.21319444444444444</c:v>
                </c:pt>
                <c:pt idx="1713">
                  <c:v>0.21331018518518519</c:v>
                </c:pt>
                <c:pt idx="1714">
                  <c:v>0.21342592592592594</c:v>
                </c:pt>
                <c:pt idx="1715">
                  <c:v>0.21354166666666666</c:v>
                </c:pt>
                <c:pt idx="1716">
                  <c:v>0.21365740740740741</c:v>
                </c:pt>
                <c:pt idx="1717">
                  <c:v>0.21377314814814816</c:v>
                </c:pt>
                <c:pt idx="1718">
                  <c:v>0.21388888888888888</c:v>
                </c:pt>
                <c:pt idx="1719">
                  <c:v>0.21400462962962963</c:v>
                </c:pt>
                <c:pt idx="1720">
                  <c:v>0.21412037037037038</c:v>
                </c:pt>
                <c:pt idx="1721">
                  <c:v>0.2142361111111111</c:v>
                </c:pt>
                <c:pt idx="1722">
                  <c:v>0.21435185185185185</c:v>
                </c:pt>
                <c:pt idx="1723">
                  <c:v>0.2144675925925926</c:v>
                </c:pt>
                <c:pt idx="1724">
                  <c:v>0.21458333333333332</c:v>
                </c:pt>
                <c:pt idx="1725">
                  <c:v>0.21469907407407407</c:v>
                </c:pt>
                <c:pt idx="1726">
                  <c:v>0.21481481481481482</c:v>
                </c:pt>
                <c:pt idx="1727">
                  <c:v>0.21493055555555557</c:v>
                </c:pt>
                <c:pt idx="1728">
                  <c:v>0.21504629629629629</c:v>
                </c:pt>
                <c:pt idx="1729">
                  <c:v>0.21516203703703704</c:v>
                </c:pt>
                <c:pt idx="1730">
                  <c:v>0.21527777777777779</c:v>
                </c:pt>
                <c:pt idx="1731">
                  <c:v>0.21539351851851851</c:v>
                </c:pt>
                <c:pt idx="1732">
                  <c:v>0.21550925925925926</c:v>
                </c:pt>
                <c:pt idx="1733">
                  <c:v>0.21562500000000001</c:v>
                </c:pt>
                <c:pt idx="1734">
                  <c:v>0.21574074074074073</c:v>
                </c:pt>
                <c:pt idx="1735">
                  <c:v>0.21585648148148148</c:v>
                </c:pt>
                <c:pt idx="1736">
                  <c:v>0.21597222222222223</c:v>
                </c:pt>
                <c:pt idx="1737">
                  <c:v>0.21608796296296295</c:v>
                </c:pt>
                <c:pt idx="1738">
                  <c:v>0.2162037037037037</c:v>
                </c:pt>
                <c:pt idx="1739">
                  <c:v>0.21631944444444445</c:v>
                </c:pt>
                <c:pt idx="1740">
                  <c:v>0.21643518518518517</c:v>
                </c:pt>
                <c:pt idx="1741">
                  <c:v>0.21655092592592592</c:v>
                </c:pt>
                <c:pt idx="1742">
                  <c:v>0.21666666666666667</c:v>
                </c:pt>
                <c:pt idx="1743">
                  <c:v>0.2167824074074074</c:v>
                </c:pt>
                <c:pt idx="1744">
                  <c:v>0.21689814814814815</c:v>
                </c:pt>
                <c:pt idx="1745">
                  <c:v>0.2170138888888889</c:v>
                </c:pt>
                <c:pt idx="1746">
                  <c:v>0.21712962962962962</c:v>
                </c:pt>
                <c:pt idx="1747">
                  <c:v>0.21724537037037037</c:v>
                </c:pt>
                <c:pt idx="1748">
                  <c:v>0.21736111111111112</c:v>
                </c:pt>
                <c:pt idx="1749">
                  <c:v>0.21747685185185187</c:v>
                </c:pt>
                <c:pt idx="1750">
                  <c:v>0.21759259259259259</c:v>
                </c:pt>
                <c:pt idx="1751">
                  <c:v>0.21770833333333334</c:v>
                </c:pt>
                <c:pt idx="1752">
                  <c:v>0.21782407407407409</c:v>
                </c:pt>
                <c:pt idx="1753">
                  <c:v>0.21793981481481481</c:v>
                </c:pt>
                <c:pt idx="1754">
                  <c:v>0.21805555555555556</c:v>
                </c:pt>
                <c:pt idx="1755">
                  <c:v>0.21817129629629631</c:v>
                </c:pt>
                <c:pt idx="1756">
                  <c:v>0.21828703703703703</c:v>
                </c:pt>
                <c:pt idx="1757">
                  <c:v>0.21840277777777778</c:v>
                </c:pt>
                <c:pt idx="1758">
                  <c:v>0.21851851851851853</c:v>
                </c:pt>
                <c:pt idx="1759">
                  <c:v>0.21863425925925925</c:v>
                </c:pt>
                <c:pt idx="1760">
                  <c:v>0.21875</c:v>
                </c:pt>
                <c:pt idx="1761">
                  <c:v>0.21886574074074075</c:v>
                </c:pt>
                <c:pt idx="1762">
                  <c:v>0.21898148148148147</c:v>
                </c:pt>
                <c:pt idx="1763">
                  <c:v>0.21909722222222222</c:v>
                </c:pt>
                <c:pt idx="1764">
                  <c:v>0.21921296296296297</c:v>
                </c:pt>
                <c:pt idx="1765">
                  <c:v>0.21932870370370369</c:v>
                </c:pt>
                <c:pt idx="1766">
                  <c:v>0.21944444444444444</c:v>
                </c:pt>
                <c:pt idx="1767">
                  <c:v>0.21956018518518519</c:v>
                </c:pt>
                <c:pt idx="1768">
                  <c:v>0.21967592592592591</c:v>
                </c:pt>
                <c:pt idx="1769">
                  <c:v>0.21979166666666666</c:v>
                </c:pt>
                <c:pt idx="1770">
                  <c:v>0.21990740740740741</c:v>
                </c:pt>
                <c:pt idx="1771">
                  <c:v>0.22002314814814813</c:v>
                </c:pt>
                <c:pt idx="1772">
                  <c:v>0.22013888888888888</c:v>
                </c:pt>
                <c:pt idx="1773">
                  <c:v>0.22025462962962963</c:v>
                </c:pt>
                <c:pt idx="1774">
                  <c:v>0.22037037037037038</c:v>
                </c:pt>
                <c:pt idx="1775">
                  <c:v>0.2204861111111111</c:v>
                </c:pt>
                <c:pt idx="1776">
                  <c:v>0.22060185185185185</c:v>
                </c:pt>
                <c:pt idx="1777">
                  <c:v>0.2207175925925926</c:v>
                </c:pt>
                <c:pt idx="1778">
                  <c:v>0.22083333333333333</c:v>
                </c:pt>
                <c:pt idx="1779">
                  <c:v>0.22094907407407408</c:v>
                </c:pt>
                <c:pt idx="1780">
                  <c:v>0.22106481481481483</c:v>
                </c:pt>
                <c:pt idx="1781">
                  <c:v>0.22118055555555555</c:v>
                </c:pt>
                <c:pt idx="1782">
                  <c:v>0.2212962962962963</c:v>
                </c:pt>
                <c:pt idx="1783">
                  <c:v>0.22141203703703705</c:v>
                </c:pt>
                <c:pt idx="1784">
                  <c:v>0.22152777777777777</c:v>
                </c:pt>
                <c:pt idx="1785">
                  <c:v>0.22164351851851852</c:v>
                </c:pt>
                <c:pt idx="1786">
                  <c:v>0.22175925925925927</c:v>
                </c:pt>
                <c:pt idx="1787">
                  <c:v>0.22187499999999999</c:v>
                </c:pt>
                <c:pt idx="1788">
                  <c:v>0.22199074074074074</c:v>
                </c:pt>
                <c:pt idx="1789">
                  <c:v>0.22210648148148149</c:v>
                </c:pt>
                <c:pt idx="1790">
                  <c:v>0.22222222222222221</c:v>
                </c:pt>
                <c:pt idx="1791">
                  <c:v>0.22233796296296296</c:v>
                </c:pt>
                <c:pt idx="1792">
                  <c:v>0.22245370370370371</c:v>
                </c:pt>
                <c:pt idx="1793">
                  <c:v>0.22256944444444443</c:v>
                </c:pt>
                <c:pt idx="1794">
                  <c:v>0.22268518518518518</c:v>
                </c:pt>
                <c:pt idx="1795">
                  <c:v>0.22280092592592593</c:v>
                </c:pt>
                <c:pt idx="1796">
                  <c:v>0.22291666666666668</c:v>
                </c:pt>
                <c:pt idx="1797">
                  <c:v>0.2230324074074074</c:v>
                </c:pt>
                <c:pt idx="1798">
                  <c:v>0.22314814814814815</c:v>
                </c:pt>
                <c:pt idx="1799">
                  <c:v>0.2232638888888889</c:v>
                </c:pt>
                <c:pt idx="1800">
                  <c:v>0.22337962962962962</c:v>
                </c:pt>
                <c:pt idx="1801">
                  <c:v>0.22349537037037037</c:v>
                </c:pt>
                <c:pt idx="1802">
                  <c:v>0.22361111111111112</c:v>
                </c:pt>
                <c:pt idx="1803">
                  <c:v>0.22372685185185184</c:v>
                </c:pt>
                <c:pt idx="1804">
                  <c:v>0.22384259259259259</c:v>
                </c:pt>
                <c:pt idx="1805">
                  <c:v>0.22395833333333334</c:v>
                </c:pt>
                <c:pt idx="1806">
                  <c:v>0.22407407407407406</c:v>
                </c:pt>
                <c:pt idx="1807">
                  <c:v>0.22418981481481481</c:v>
                </c:pt>
                <c:pt idx="1808">
                  <c:v>0.22430555555555556</c:v>
                </c:pt>
                <c:pt idx="1809">
                  <c:v>0.22442129629629629</c:v>
                </c:pt>
                <c:pt idx="1810">
                  <c:v>0.22453703703703703</c:v>
                </c:pt>
                <c:pt idx="1811">
                  <c:v>0.22465277777777778</c:v>
                </c:pt>
                <c:pt idx="1812">
                  <c:v>0.22476851851851851</c:v>
                </c:pt>
                <c:pt idx="1813">
                  <c:v>0.22488425925925926</c:v>
                </c:pt>
                <c:pt idx="1814">
                  <c:v>0.22500000000000001</c:v>
                </c:pt>
                <c:pt idx="1815">
                  <c:v>0.22511574074074073</c:v>
                </c:pt>
                <c:pt idx="1816">
                  <c:v>0.22523148148148148</c:v>
                </c:pt>
                <c:pt idx="1817">
                  <c:v>0.22534722222222223</c:v>
                </c:pt>
                <c:pt idx="1818">
                  <c:v>0.22546296296296298</c:v>
                </c:pt>
                <c:pt idx="1819">
                  <c:v>0.2255787037037037</c:v>
                </c:pt>
                <c:pt idx="1820">
                  <c:v>0.22569444444444445</c:v>
                </c:pt>
                <c:pt idx="1821">
                  <c:v>0.2258101851851852</c:v>
                </c:pt>
                <c:pt idx="1822">
                  <c:v>0.22592592592592592</c:v>
                </c:pt>
                <c:pt idx="1823">
                  <c:v>0.22604166666666667</c:v>
                </c:pt>
                <c:pt idx="1824">
                  <c:v>0.22615740740740742</c:v>
                </c:pt>
                <c:pt idx="1825">
                  <c:v>0.22627314814814814</c:v>
                </c:pt>
                <c:pt idx="1826">
                  <c:v>0.22638888888888889</c:v>
                </c:pt>
                <c:pt idx="1827">
                  <c:v>0.22650462962962964</c:v>
                </c:pt>
                <c:pt idx="1828">
                  <c:v>0.22662037037037036</c:v>
                </c:pt>
                <c:pt idx="1829">
                  <c:v>0.22673611111111111</c:v>
                </c:pt>
                <c:pt idx="1830">
                  <c:v>0.22685185185185186</c:v>
                </c:pt>
                <c:pt idx="1831">
                  <c:v>0.22696759259259258</c:v>
                </c:pt>
                <c:pt idx="1832">
                  <c:v>0.22708333333333333</c:v>
                </c:pt>
                <c:pt idx="1833">
                  <c:v>0.22719907407407408</c:v>
                </c:pt>
                <c:pt idx="1834">
                  <c:v>0.2273148148148148</c:v>
                </c:pt>
                <c:pt idx="1835">
                  <c:v>0.22743055555555555</c:v>
                </c:pt>
                <c:pt idx="1836">
                  <c:v>0.2275462962962963</c:v>
                </c:pt>
                <c:pt idx="1837">
                  <c:v>0.22766203703703702</c:v>
                </c:pt>
                <c:pt idx="1838">
                  <c:v>0.22777777777777777</c:v>
                </c:pt>
                <c:pt idx="1839">
                  <c:v>0.22789351851851852</c:v>
                </c:pt>
                <c:pt idx="1840">
                  <c:v>0.22800925925925927</c:v>
                </c:pt>
                <c:pt idx="1841">
                  <c:v>0.22812499999999999</c:v>
                </c:pt>
                <c:pt idx="1842">
                  <c:v>0.22824074074074074</c:v>
                </c:pt>
                <c:pt idx="1843">
                  <c:v>0.22835648148148149</c:v>
                </c:pt>
                <c:pt idx="1844">
                  <c:v>0.22847222222222222</c:v>
                </c:pt>
                <c:pt idx="1845">
                  <c:v>0.22858796296296297</c:v>
                </c:pt>
                <c:pt idx="1846">
                  <c:v>0.22870370370370371</c:v>
                </c:pt>
                <c:pt idx="1847">
                  <c:v>0.22881944444444444</c:v>
                </c:pt>
                <c:pt idx="1848">
                  <c:v>0.22893518518518519</c:v>
                </c:pt>
                <c:pt idx="1849">
                  <c:v>0.22905092592592594</c:v>
                </c:pt>
                <c:pt idx="1850">
                  <c:v>0.22916666666666666</c:v>
                </c:pt>
                <c:pt idx="1851">
                  <c:v>0.22928240740740741</c:v>
                </c:pt>
                <c:pt idx="1852">
                  <c:v>0.22939814814814816</c:v>
                </c:pt>
                <c:pt idx="1853">
                  <c:v>0.22951388888888888</c:v>
                </c:pt>
                <c:pt idx="1854">
                  <c:v>0.22962962962962963</c:v>
                </c:pt>
                <c:pt idx="1855">
                  <c:v>0.22974537037037038</c:v>
                </c:pt>
                <c:pt idx="1856">
                  <c:v>0.2298611111111111</c:v>
                </c:pt>
                <c:pt idx="1857">
                  <c:v>0.22997685185185185</c:v>
                </c:pt>
                <c:pt idx="1858">
                  <c:v>0.2300925925925926</c:v>
                </c:pt>
                <c:pt idx="1859">
                  <c:v>0.23020833333333332</c:v>
                </c:pt>
                <c:pt idx="1860">
                  <c:v>0.23032407407407407</c:v>
                </c:pt>
                <c:pt idx="1861">
                  <c:v>0.23043981481481482</c:v>
                </c:pt>
                <c:pt idx="1862">
                  <c:v>0.23055555555555557</c:v>
                </c:pt>
                <c:pt idx="1863">
                  <c:v>0.23067129629629629</c:v>
                </c:pt>
                <c:pt idx="1864">
                  <c:v>0.23078703703703704</c:v>
                </c:pt>
                <c:pt idx="1865">
                  <c:v>0.23090277777777779</c:v>
                </c:pt>
                <c:pt idx="1866">
                  <c:v>0.23101851851851851</c:v>
                </c:pt>
                <c:pt idx="1867">
                  <c:v>0.23113425925925926</c:v>
                </c:pt>
                <c:pt idx="1868">
                  <c:v>0.23125000000000001</c:v>
                </c:pt>
                <c:pt idx="1869">
                  <c:v>0.23136574074074073</c:v>
                </c:pt>
                <c:pt idx="1870">
                  <c:v>0.23148148148148148</c:v>
                </c:pt>
                <c:pt idx="1871">
                  <c:v>0.23159722222222223</c:v>
                </c:pt>
                <c:pt idx="1872">
                  <c:v>0.23171296296296295</c:v>
                </c:pt>
                <c:pt idx="1873">
                  <c:v>0.2318287037037037</c:v>
                </c:pt>
                <c:pt idx="1874">
                  <c:v>0.23194444444444445</c:v>
                </c:pt>
                <c:pt idx="1875">
                  <c:v>0.23206018518518517</c:v>
                </c:pt>
                <c:pt idx="1876">
                  <c:v>0.23217592592592592</c:v>
                </c:pt>
                <c:pt idx="1877">
                  <c:v>0.23229166666666667</c:v>
                </c:pt>
                <c:pt idx="1878">
                  <c:v>0.2324074074074074</c:v>
                </c:pt>
                <c:pt idx="1879">
                  <c:v>0.23252314814814815</c:v>
                </c:pt>
                <c:pt idx="1880">
                  <c:v>0.2326388888888889</c:v>
                </c:pt>
                <c:pt idx="1881">
                  <c:v>0.23275462962962962</c:v>
                </c:pt>
                <c:pt idx="1882">
                  <c:v>0.23287037037037037</c:v>
                </c:pt>
                <c:pt idx="1883">
                  <c:v>0.23298611111111112</c:v>
                </c:pt>
                <c:pt idx="1884">
                  <c:v>0.23310185185185187</c:v>
                </c:pt>
                <c:pt idx="1885">
                  <c:v>0.23321759259259259</c:v>
                </c:pt>
              </c:numCache>
            </c:numRef>
          </c:cat>
          <c:val>
            <c:numRef>
              <c:f>'10-4) manual_test'!$C$2:$C$1887</c:f>
              <c:numCache>
                <c:formatCode>General</c:formatCode>
                <c:ptCount val="1886"/>
                <c:pt idx="0">
                  <c:v>23.49</c:v>
                </c:pt>
                <c:pt idx="1">
                  <c:v>24.34</c:v>
                </c:pt>
                <c:pt idx="2">
                  <c:v>25.38</c:v>
                </c:pt>
                <c:pt idx="3">
                  <c:v>26.42</c:v>
                </c:pt>
                <c:pt idx="4">
                  <c:v>27.55</c:v>
                </c:pt>
                <c:pt idx="5">
                  <c:v>28.59</c:v>
                </c:pt>
                <c:pt idx="6">
                  <c:v>29.63</c:v>
                </c:pt>
                <c:pt idx="7">
                  <c:v>30.67</c:v>
                </c:pt>
                <c:pt idx="8">
                  <c:v>31.61</c:v>
                </c:pt>
                <c:pt idx="9">
                  <c:v>32.54</c:v>
                </c:pt>
                <c:pt idx="10">
                  <c:v>33.49</c:v>
                </c:pt>
                <c:pt idx="11">
                  <c:v>34.340000000000003</c:v>
                </c:pt>
                <c:pt idx="12">
                  <c:v>35.36</c:v>
                </c:pt>
                <c:pt idx="13">
                  <c:v>36.03</c:v>
                </c:pt>
                <c:pt idx="14">
                  <c:v>36.950000000000003</c:v>
                </c:pt>
                <c:pt idx="15">
                  <c:v>37.71</c:v>
                </c:pt>
                <c:pt idx="16">
                  <c:v>38.54</c:v>
                </c:pt>
                <c:pt idx="17">
                  <c:v>39.21</c:v>
                </c:pt>
                <c:pt idx="18">
                  <c:v>39.69</c:v>
                </c:pt>
                <c:pt idx="19">
                  <c:v>40.43</c:v>
                </c:pt>
                <c:pt idx="20">
                  <c:v>41.26</c:v>
                </c:pt>
                <c:pt idx="21">
                  <c:v>41.9</c:v>
                </c:pt>
                <c:pt idx="22">
                  <c:v>42.38</c:v>
                </c:pt>
                <c:pt idx="23">
                  <c:v>43.03</c:v>
                </c:pt>
                <c:pt idx="24">
                  <c:v>43.58</c:v>
                </c:pt>
                <c:pt idx="25">
                  <c:v>44.05</c:v>
                </c:pt>
                <c:pt idx="26">
                  <c:v>44.7</c:v>
                </c:pt>
                <c:pt idx="27">
                  <c:v>45.17</c:v>
                </c:pt>
                <c:pt idx="28">
                  <c:v>45.83</c:v>
                </c:pt>
                <c:pt idx="29">
                  <c:v>46.21</c:v>
                </c:pt>
                <c:pt idx="30">
                  <c:v>46.76</c:v>
                </c:pt>
                <c:pt idx="31">
                  <c:v>47.23</c:v>
                </c:pt>
                <c:pt idx="32">
                  <c:v>47.51</c:v>
                </c:pt>
                <c:pt idx="33">
                  <c:v>48.05</c:v>
                </c:pt>
                <c:pt idx="34">
                  <c:v>48.52</c:v>
                </c:pt>
                <c:pt idx="35">
                  <c:v>48.97</c:v>
                </c:pt>
                <c:pt idx="36">
                  <c:v>49.35</c:v>
                </c:pt>
                <c:pt idx="37">
                  <c:v>49.63</c:v>
                </c:pt>
                <c:pt idx="38">
                  <c:v>50</c:v>
                </c:pt>
                <c:pt idx="39">
                  <c:v>50.29</c:v>
                </c:pt>
                <c:pt idx="40">
                  <c:v>50.67</c:v>
                </c:pt>
                <c:pt idx="41">
                  <c:v>51.03</c:v>
                </c:pt>
                <c:pt idx="42">
                  <c:v>51.3</c:v>
                </c:pt>
                <c:pt idx="43">
                  <c:v>51.58</c:v>
                </c:pt>
                <c:pt idx="44">
                  <c:v>51.85</c:v>
                </c:pt>
                <c:pt idx="45">
                  <c:v>52.14</c:v>
                </c:pt>
                <c:pt idx="46">
                  <c:v>52.41</c:v>
                </c:pt>
                <c:pt idx="47">
                  <c:v>52.78</c:v>
                </c:pt>
                <c:pt idx="48">
                  <c:v>53.06</c:v>
                </c:pt>
                <c:pt idx="49">
                  <c:v>53.25</c:v>
                </c:pt>
                <c:pt idx="50">
                  <c:v>53.53</c:v>
                </c:pt>
                <c:pt idx="51">
                  <c:v>53.63</c:v>
                </c:pt>
                <c:pt idx="52">
                  <c:v>53.99</c:v>
                </c:pt>
                <c:pt idx="53">
                  <c:v>54</c:v>
                </c:pt>
                <c:pt idx="54">
                  <c:v>54.37</c:v>
                </c:pt>
                <c:pt idx="55">
                  <c:v>54.55</c:v>
                </c:pt>
                <c:pt idx="56">
                  <c:v>54.82</c:v>
                </c:pt>
                <c:pt idx="57">
                  <c:v>54.99</c:v>
                </c:pt>
                <c:pt idx="58">
                  <c:v>55.27</c:v>
                </c:pt>
                <c:pt idx="59">
                  <c:v>55.37</c:v>
                </c:pt>
                <c:pt idx="60">
                  <c:v>55.65</c:v>
                </c:pt>
                <c:pt idx="61">
                  <c:v>55.65</c:v>
                </c:pt>
                <c:pt idx="62">
                  <c:v>55.65</c:v>
                </c:pt>
                <c:pt idx="63">
                  <c:v>55.83</c:v>
                </c:pt>
                <c:pt idx="64">
                  <c:v>55.93</c:v>
                </c:pt>
                <c:pt idx="65">
                  <c:v>55.94</c:v>
                </c:pt>
                <c:pt idx="66">
                  <c:v>56.11</c:v>
                </c:pt>
                <c:pt idx="67">
                  <c:v>56.3</c:v>
                </c:pt>
                <c:pt idx="68">
                  <c:v>56.57</c:v>
                </c:pt>
                <c:pt idx="69">
                  <c:v>56.66</c:v>
                </c:pt>
                <c:pt idx="70">
                  <c:v>56.85</c:v>
                </c:pt>
                <c:pt idx="71">
                  <c:v>56.85</c:v>
                </c:pt>
                <c:pt idx="72">
                  <c:v>57.12</c:v>
                </c:pt>
                <c:pt idx="73">
                  <c:v>57.13</c:v>
                </c:pt>
                <c:pt idx="74">
                  <c:v>57.21</c:v>
                </c:pt>
                <c:pt idx="75">
                  <c:v>57.21</c:v>
                </c:pt>
                <c:pt idx="76">
                  <c:v>57.22</c:v>
                </c:pt>
                <c:pt idx="77">
                  <c:v>57.31</c:v>
                </c:pt>
                <c:pt idx="78">
                  <c:v>57.48</c:v>
                </c:pt>
                <c:pt idx="79">
                  <c:v>57.48</c:v>
                </c:pt>
                <c:pt idx="80">
                  <c:v>57.57</c:v>
                </c:pt>
                <c:pt idx="81">
                  <c:v>57.66</c:v>
                </c:pt>
                <c:pt idx="82">
                  <c:v>57.83</c:v>
                </c:pt>
                <c:pt idx="83">
                  <c:v>57.92</c:v>
                </c:pt>
                <c:pt idx="84">
                  <c:v>57.83</c:v>
                </c:pt>
                <c:pt idx="85">
                  <c:v>57.85</c:v>
                </c:pt>
                <c:pt idx="86">
                  <c:v>57.92</c:v>
                </c:pt>
                <c:pt idx="87">
                  <c:v>58.02</c:v>
                </c:pt>
                <c:pt idx="88">
                  <c:v>58.11</c:v>
                </c:pt>
                <c:pt idx="89">
                  <c:v>58.11</c:v>
                </c:pt>
                <c:pt idx="90">
                  <c:v>58.3</c:v>
                </c:pt>
                <c:pt idx="91">
                  <c:v>58.31</c:v>
                </c:pt>
                <c:pt idx="92">
                  <c:v>58.39</c:v>
                </c:pt>
                <c:pt idx="93">
                  <c:v>58.48</c:v>
                </c:pt>
                <c:pt idx="94">
                  <c:v>58.66</c:v>
                </c:pt>
                <c:pt idx="95">
                  <c:v>58.58</c:v>
                </c:pt>
                <c:pt idx="96">
                  <c:v>58.67</c:v>
                </c:pt>
                <c:pt idx="97">
                  <c:v>58.75</c:v>
                </c:pt>
                <c:pt idx="98">
                  <c:v>58.93</c:v>
                </c:pt>
                <c:pt idx="99">
                  <c:v>58.94</c:v>
                </c:pt>
                <c:pt idx="100">
                  <c:v>58.86</c:v>
                </c:pt>
                <c:pt idx="101">
                  <c:v>59.02</c:v>
                </c:pt>
                <c:pt idx="102">
                  <c:v>59.03</c:v>
                </c:pt>
                <c:pt idx="103">
                  <c:v>59.13</c:v>
                </c:pt>
                <c:pt idx="104">
                  <c:v>59.14</c:v>
                </c:pt>
                <c:pt idx="105">
                  <c:v>59.14</c:v>
                </c:pt>
                <c:pt idx="106">
                  <c:v>59.14</c:v>
                </c:pt>
                <c:pt idx="107">
                  <c:v>59.23</c:v>
                </c:pt>
                <c:pt idx="108">
                  <c:v>59.23</c:v>
                </c:pt>
                <c:pt idx="109">
                  <c:v>59.23</c:v>
                </c:pt>
                <c:pt idx="110">
                  <c:v>59.33</c:v>
                </c:pt>
                <c:pt idx="111">
                  <c:v>59.5</c:v>
                </c:pt>
                <c:pt idx="112">
                  <c:v>59.51</c:v>
                </c:pt>
                <c:pt idx="113">
                  <c:v>59.59</c:v>
                </c:pt>
                <c:pt idx="114">
                  <c:v>59.51</c:v>
                </c:pt>
                <c:pt idx="115">
                  <c:v>59.51</c:v>
                </c:pt>
                <c:pt idx="116">
                  <c:v>59.69</c:v>
                </c:pt>
                <c:pt idx="117">
                  <c:v>59.7</c:v>
                </c:pt>
                <c:pt idx="118">
                  <c:v>59.78</c:v>
                </c:pt>
                <c:pt idx="119">
                  <c:v>59.79</c:v>
                </c:pt>
                <c:pt idx="120">
                  <c:v>59.78</c:v>
                </c:pt>
                <c:pt idx="121">
                  <c:v>59.77</c:v>
                </c:pt>
                <c:pt idx="122">
                  <c:v>59.78</c:v>
                </c:pt>
                <c:pt idx="123">
                  <c:v>59.78</c:v>
                </c:pt>
                <c:pt idx="124">
                  <c:v>59.86</c:v>
                </c:pt>
                <c:pt idx="125">
                  <c:v>59.96</c:v>
                </c:pt>
                <c:pt idx="126">
                  <c:v>59.86</c:v>
                </c:pt>
                <c:pt idx="127">
                  <c:v>59.78</c:v>
                </c:pt>
                <c:pt idx="128">
                  <c:v>59.88</c:v>
                </c:pt>
                <c:pt idx="129">
                  <c:v>59.86</c:v>
                </c:pt>
                <c:pt idx="130">
                  <c:v>59.96</c:v>
                </c:pt>
                <c:pt idx="131">
                  <c:v>60.13</c:v>
                </c:pt>
                <c:pt idx="132">
                  <c:v>60.13</c:v>
                </c:pt>
                <c:pt idx="133">
                  <c:v>60.04</c:v>
                </c:pt>
                <c:pt idx="134">
                  <c:v>60.13</c:v>
                </c:pt>
                <c:pt idx="135">
                  <c:v>60.13</c:v>
                </c:pt>
                <c:pt idx="136">
                  <c:v>60.13</c:v>
                </c:pt>
                <c:pt idx="137">
                  <c:v>60.04</c:v>
                </c:pt>
                <c:pt idx="138">
                  <c:v>60.22</c:v>
                </c:pt>
                <c:pt idx="139">
                  <c:v>60.13</c:v>
                </c:pt>
                <c:pt idx="140">
                  <c:v>60.3</c:v>
                </c:pt>
                <c:pt idx="141">
                  <c:v>60.22</c:v>
                </c:pt>
                <c:pt idx="142">
                  <c:v>60.22</c:v>
                </c:pt>
                <c:pt idx="143">
                  <c:v>60.39</c:v>
                </c:pt>
                <c:pt idx="144">
                  <c:v>60.48</c:v>
                </c:pt>
                <c:pt idx="145">
                  <c:v>60.39</c:v>
                </c:pt>
                <c:pt idx="146">
                  <c:v>60.31</c:v>
                </c:pt>
                <c:pt idx="147">
                  <c:v>60.3</c:v>
                </c:pt>
                <c:pt idx="148">
                  <c:v>60.48</c:v>
                </c:pt>
                <c:pt idx="149">
                  <c:v>60.56</c:v>
                </c:pt>
                <c:pt idx="150">
                  <c:v>60.48</c:v>
                </c:pt>
                <c:pt idx="151">
                  <c:v>60.49</c:v>
                </c:pt>
                <c:pt idx="152">
                  <c:v>60.57</c:v>
                </c:pt>
                <c:pt idx="153">
                  <c:v>60.67</c:v>
                </c:pt>
                <c:pt idx="154">
                  <c:v>60.67</c:v>
                </c:pt>
                <c:pt idx="155">
                  <c:v>60.75</c:v>
                </c:pt>
                <c:pt idx="156">
                  <c:v>60.75</c:v>
                </c:pt>
                <c:pt idx="157">
                  <c:v>60.58</c:v>
                </c:pt>
                <c:pt idx="158">
                  <c:v>60.66</c:v>
                </c:pt>
                <c:pt idx="159">
                  <c:v>60.66</c:v>
                </c:pt>
                <c:pt idx="160">
                  <c:v>60.66</c:v>
                </c:pt>
                <c:pt idx="161">
                  <c:v>60.84</c:v>
                </c:pt>
                <c:pt idx="162">
                  <c:v>60.67</c:v>
                </c:pt>
                <c:pt idx="163">
                  <c:v>60.84</c:v>
                </c:pt>
                <c:pt idx="164">
                  <c:v>60.84</c:v>
                </c:pt>
                <c:pt idx="165">
                  <c:v>60.83</c:v>
                </c:pt>
                <c:pt idx="166">
                  <c:v>60.75</c:v>
                </c:pt>
                <c:pt idx="167">
                  <c:v>60.83</c:v>
                </c:pt>
                <c:pt idx="168">
                  <c:v>60.57</c:v>
                </c:pt>
                <c:pt idx="169">
                  <c:v>60.57</c:v>
                </c:pt>
                <c:pt idx="170">
                  <c:v>60.48</c:v>
                </c:pt>
                <c:pt idx="171">
                  <c:v>60.39</c:v>
                </c:pt>
                <c:pt idx="172">
                  <c:v>60.39</c:v>
                </c:pt>
                <c:pt idx="173">
                  <c:v>60.47</c:v>
                </c:pt>
                <c:pt idx="174">
                  <c:v>60.38</c:v>
                </c:pt>
                <c:pt idx="175">
                  <c:v>60.39</c:v>
                </c:pt>
                <c:pt idx="176">
                  <c:v>60.38</c:v>
                </c:pt>
                <c:pt idx="177">
                  <c:v>60.3</c:v>
                </c:pt>
                <c:pt idx="178">
                  <c:v>60.28</c:v>
                </c:pt>
                <c:pt idx="179">
                  <c:v>60.28</c:v>
                </c:pt>
                <c:pt idx="180">
                  <c:v>60.28</c:v>
                </c:pt>
                <c:pt idx="181">
                  <c:v>60.55</c:v>
                </c:pt>
                <c:pt idx="182">
                  <c:v>60.47</c:v>
                </c:pt>
                <c:pt idx="183">
                  <c:v>60.64</c:v>
                </c:pt>
                <c:pt idx="184">
                  <c:v>60.55</c:v>
                </c:pt>
                <c:pt idx="185">
                  <c:v>60.55</c:v>
                </c:pt>
                <c:pt idx="186">
                  <c:v>60.55</c:v>
                </c:pt>
                <c:pt idx="187">
                  <c:v>60.47</c:v>
                </c:pt>
                <c:pt idx="188">
                  <c:v>60.48</c:v>
                </c:pt>
                <c:pt idx="189">
                  <c:v>60.55</c:v>
                </c:pt>
                <c:pt idx="190">
                  <c:v>60.56</c:v>
                </c:pt>
                <c:pt idx="191">
                  <c:v>60.48</c:v>
                </c:pt>
                <c:pt idx="192">
                  <c:v>60.73</c:v>
                </c:pt>
                <c:pt idx="193">
                  <c:v>60.74</c:v>
                </c:pt>
                <c:pt idx="194">
                  <c:v>60.82</c:v>
                </c:pt>
                <c:pt idx="195">
                  <c:v>60.91</c:v>
                </c:pt>
                <c:pt idx="196">
                  <c:v>61.08</c:v>
                </c:pt>
                <c:pt idx="197">
                  <c:v>60.91</c:v>
                </c:pt>
                <c:pt idx="198">
                  <c:v>61.02</c:v>
                </c:pt>
                <c:pt idx="199">
                  <c:v>61.02</c:v>
                </c:pt>
                <c:pt idx="200">
                  <c:v>61.19</c:v>
                </c:pt>
                <c:pt idx="201">
                  <c:v>61.1</c:v>
                </c:pt>
                <c:pt idx="202">
                  <c:v>61.02</c:v>
                </c:pt>
                <c:pt idx="203">
                  <c:v>60.92</c:v>
                </c:pt>
                <c:pt idx="204">
                  <c:v>60.92</c:v>
                </c:pt>
                <c:pt idx="205">
                  <c:v>61.1</c:v>
                </c:pt>
                <c:pt idx="206">
                  <c:v>60.83</c:v>
                </c:pt>
                <c:pt idx="207">
                  <c:v>60.83</c:v>
                </c:pt>
                <c:pt idx="208">
                  <c:v>60.91</c:v>
                </c:pt>
                <c:pt idx="209">
                  <c:v>60.74</c:v>
                </c:pt>
                <c:pt idx="210">
                  <c:v>60.73</c:v>
                </c:pt>
                <c:pt idx="211">
                  <c:v>60.82</c:v>
                </c:pt>
                <c:pt idx="212">
                  <c:v>60.73</c:v>
                </c:pt>
                <c:pt idx="213">
                  <c:v>60.72</c:v>
                </c:pt>
                <c:pt idx="214">
                  <c:v>60.72</c:v>
                </c:pt>
                <c:pt idx="215">
                  <c:v>60.64</c:v>
                </c:pt>
                <c:pt idx="216">
                  <c:v>60.55</c:v>
                </c:pt>
                <c:pt idx="217">
                  <c:v>60.53</c:v>
                </c:pt>
                <c:pt idx="218">
                  <c:v>60.53</c:v>
                </c:pt>
                <c:pt idx="219">
                  <c:v>60.62</c:v>
                </c:pt>
                <c:pt idx="220">
                  <c:v>60.62</c:v>
                </c:pt>
                <c:pt idx="221">
                  <c:v>60.62</c:v>
                </c:pt>
                <c:pt idx="222">
                  <c:v>60.72</c:v>
                </c:pt>
                <c:pt idx="223">
                  <c:v>60.62</c:v>
                </c:pt>
                <c:pt idx="224">
                  <c:v>60.7</c:v>
                </c:pt>
                <c:pt idx="225">
                  <c:v>60.62</c:v>
                </c:pt>
                <c:pt idx="226">
                  <c:v>60.79</c:v>
                </c:pt>
                <c:pt idx="227">
                  <c:v>60.81</c:v>
                </c:pt>
                <c:pt idx="228">
                  <c:v>61.18</c:v>
                </c:pt>
                <c:pt idx="229">
                  <c:v>61.92</c:v>
                </c:pt>
                <c:pt idx="230">
                  <c:v>62.93</c:v>
                </c:pt>
                <c:pt idx="231">
                  <c:v>63.97</c:v>
                </c:pt>
                <c:pt idx="232">
                  <c:v>64.98</c:v>
                </c:pt>
                <c:pt idx="233">
                  <c:v>65.989999999999995</c:v>
                </c:pt>
                <c:pt idx="234">
                  <c:v>66.91</c:v>
                </c:pt>
                <c:pt idx="235">
                  <c:v>67.650000000000006</c:v>
                </c:pt>
                <c:pt idx="236">
                  <c:v>68.48</c:v>
                </c:pt>
                <c:pt idx="237">
                  <c:v>69.22</c:v>
                </c:pt>
                <c:pt idx="238">
                  <c:v>69.98</c:v>
                </c:pt>
                <c:pt idx="239">
                  <c:v>70.88</c:v>
                </c:pt>
                <c:pt idx="240">
                  <c:v>71.63</c:v>
                </c:pt>
                <c:pt idx="241">
                  <c:v>72.11</c:v>
                </c:pt>
                <c:pt idx="242">
                  <c:v>72.819999999999993</c:v>
                </c:pt>
                <c:pt idx="243">
                  <c:v>73.38</c:v>
                </c:pt>
                <c:pt idx="244">
                  <c:v>73.77</c:v>
                </c:pt>
                <c:pt idx="245">
                  <c:v>74.39</c:v>
                </c:pt>
                <c:pt idx="246">
                  <c:v>74.680000000000007</c:v>
                </c:pt>
                <c:pt idx="247">
                  <c:v>75.14</c:v>
                </c:pt>
                <c:pt idx="248">
                  <c:v>75.7</c:v>
                </c:pt>
                <c:pt idx="249">
                  <c:v>76.239999999999995</c:v>
                </c:pt>
                <c:pt idx="250">
                  <c:v>76.7</c:v>
                </c:pt>
                <c:pt idx="251">
                  <c:v>77.06</c:v>
                </c:pt>
                <c:pt idx="252">
                  <c:v>77.430000000000007</c:v>
                </c:pt>
                <c:pt idx="253">
                  <c:v>77.790000000000006</c:v>
                </c:pt>
                <c:pt idx="254">
                  <c:v>78.150000000000006</c:v>
                </c:pt>
                <c:pt idx="255">
                  <c:v>78.540000000000006</c:v>
                </c:pt>
                <c:pt idx="256">
                  <c:v>78.819999999999993</c:v>
                </c:pt>
                <c:pt idx="257">
                  <c:v>79.19</c:v>
                </c:pt>
                <c:pt idx="258">
                  <c:v>79.56</c:v>
                </c:pt>
                <c:pt idx="259">
                  <c:v>80.010000000000005</c:v>
                </c:pt>
                <c:pt idx="260">
                  <c:v>80.48</c:v>
                </c:pt>
                <c:pt idx="261">
                  <c:v>80.760000000000005</c:v>
                </c:pt>
                <c:pt idx="262">
                  <c:v>80.94</c:v>
                </c:pt>
                <c:pt idx="263">
                  <c:v>81.13</c:v>
                </c:pt>
                <c:pt idx="264">
                  <c:v>81.22</c:v>
                </c:pt>
                <c:pt idx="265">
                  <c:v>81.489999999999995</c:v>
                </c:pt>
                <c:pt idx="266">
                  <c:v>81.77</c:v>
                </c:pt>
                <c:pt idx="267">
                  <c:v>82.04</c:v>
                </c:pt>
                <c:pt idx="268">
                  <c:v>82.22</c:v>
                </c:pt>
                <c:pt idx="269">
                  <c:v>82.5</c:v>
                </c:pt>
                <c:pt idx="270">
                  <c:v>82.78</c:v>
                </c:pt>
                <c:pt idx="271">
                  <c:v>83.04</c:v>
                </c:pt>
                <c:pt idx="272">
                  <c:v>83.24</c:v>
                </c:pt>
                <c:pt idx="273">
                  <c:v>83.5</c:v>
                </c:pt>
                <c:pt idx="274">
                  <c:v>83.68</c:v>
                </c:pt>
                <c:pt idx="275">
                  <c:v>83.96</c:v>
                </c:pt>
                <c:pt idx="276">
                  <c:v>83.96</c:v>
                </c:pt>
                <c:pt idx="277">
                  <c:v>84.14</c:v>
                </c:pt>
                <c:pt idx="278">
                  <c:v>84.24</c:v>
                </c:pt>
                <c:pt idx="279">
                  <c:v>84.51</c:v>
                </c:pt>
                <c:pt idx="280">
                  <c:v>84.61</c:v>
                </c:pt>
                <c:pt idx="281">
                  <c:v>84.61</c:v>
                </c:pt>
                <c:pt idx="282">
                  <c:v>84.71</c:v>
                </c:pt>
                <c:pt idx="283">
                  <c:v>84.88</c:v>
                </c:pt>
                <c:pt idx="284">
                  <c:v>84.97</c:v>
                </c:pt>
                <c:pt idx="285">
                  <c:v>85.25</c:v>
                </c:pt>
                <c:pt idx="286">
                  <c:v>85.42</c:v>
                </c:pt>
                <c:pt idx="287">
                  <c:v>85.43</c:v>
                </c:pt>
                <c:pt idx="288">
                  <c:v>85.43</c:v>
                </c:pt>
                <c:pt idx="289">
                  <c:v>85.6</c:v>
                </c:pt>
                <c:pt idx="290">
                  <c:v>85.43</c:v>
                </c:pt>
                <c:pt idx="291">
                  <c:v>85.69</c:v>
                </c:pt>
                <c:pt idx="292">
                  <c:v>85.7</c:v>
                </c:pt>
                <c:pt idx="293">
                  <c:v>85.78</c:v>
                </c:pt>
                <c:pt idx="294">
                  <c:v>85.78</c:v>
                </c:pt>
                <c:pt idx="295">
                  <c:v>85.87</c:v>
                </c:pt>
                <c:pt idx="296">
                  <c:v>86.14</c:v>
                </c:pt>
                <c:pt idx="297">
                  <c:v>86.05</c:v>
                </c:pt>
                <c:pt idx="298">
                  <c:v>86.06</c:v>
                </c:pt>
                <c:pt idx="299">
                  <c:v>86.06</c:v>
                </c:pt>
                <c:pt idx="300">
                  <c:v>86.06</c:v>
                </c:pt>
                <c:pt idx="301">
                  <c:v>86.06</c:v>
                </c:pt>
                <c:pt idx="302">
                  <c:v>86.14</c:v>
                </c:pt>
                <c:pt idx="303">
                  <c:v>86.15</c:v>
                </c:pt>
                <c:pt idx="304">
                  <c:v>86.15</c:v>
                </c:pt>
                <c:pt idx="305">
                  <c:v>86.23</c:v>
                </c:pt>
                <c:pt idx="306">
                  <c:v>86.33</c:v>
                </c:pt>
                <c:pt idx="307">
                  <c:v>86.25</c:v>
                </c:pt>
                <c:pt idx="308">
                  <c:v>86.25</c:v>
                </c:pt>
                <c:pt idx="309">
                  <c:v>86.42</c:v>
                </c:pt>
                <c:pt idx="310">
                  <c:v>86.51</c:v>
                </c:pt>
                <c:pt idx="311">
                  <c:v>86.51</c:v>
                </c:pt>
                <c:pt idx="312">
                  <c:v>86.51</c:v>
                </c:pt>
                <c:pt idx="313">
                  <c:v>86.51</c:v>
                </c:pt>
                <c:pt idx="314">
                  <c:v>86.61</c:v>
                </c:pt>
                <c:pt idx="315">
                  <c:v>86.61</c:v>
                </c:pt>
                <c:pt idx="316">
                  <c:v>86.61</c:v>
                </c:pt>
                <c:pt idx="317">
                  <c:v>86.7</c:v>
                </c:pt>
                <c:pt idx="318">
                  <c:v>86.69</c:v>
                </c:pt>
                <c:pt idx="319">
                  <c:v>86.7</c:v>
                </c:pt>
                <c:pt idx="320">
                  <c:v>86.79</c:v>
                </c:pt>
                <c:pt idx="321">
                  <c:v>86.7</c:v>
                </c:pt>
                <c:pt idx="322">
                  <c:v>86.7</c:v>
                </c:pt>
                <c:pt idx="323">
                  <c:v>86.7</c:v>
                </c:pt>
                <c:pt idx="324">
                  <c:v>86.61</c:v>
                </c:pt>
                <c:pt idx="325">
                  <c:v>86.7</c:v>
                </c:pt>
                <c:pt idx="326">
                  <c:v>86.88</c:v>
                </c:pt>
                <c:pt idx="327">
                  <c:v>86.78</c:v>
                </c:pt>
                <c:pt idx="328">
                  <c:v>86.88</c:v>
                </c:pt>
                <c:pt idx="329">
                  <c:v>86.97</c:v>
                </c:pt>
                <c:pt idx="330">
                  <c:v>86.97</c:v>
                </c:pt>
                <c:pt idx="331">
                  <c:v>87.05</c:v>
                </c:pt>
                <c:pt idx="332">
                  <c:v>86.88</c:v>
                </c:pt>
                <c:pt idx="333">
                  <c:v>86.88</c:v>
                </c:pt>
                <c:pt idx="334">
                  <c:v>86.88</c:v>
                </c:pt>
                <c:pt idx="335">
                  <c:v>86.88</c:v>
                </c:pt>
                <c:pt idx="336">
                  <c:v>86.88</c:v>
                </c:pt>
                <c:pt idx="337">
                  <c:v>87.05</c:v>
                </c:pt>
                <c:pt idx="338">
                  <c:v>87.14</c:v>
                </c:pt>
                <c:pt idx="339">
                  <c:v>86.95</c:v>
                </c:pt>
                <c:pt idx="340">
                  <c:v>86.95</c:v>
                </c:pt>
                <c:pt idx="341">
                  <c:v>87.12</c:v>
                </c:pt>
                <c:pt idx="342">
                  <c:v>86.95</c:v>
                </c:pt>
                <c:pt idx="343">
                  <c:v>87.05</c:v>
                </c:pt>
                <c:pt idx="344">
                  <c:v>86.95</c:v>
                </c:pt>
                <c:pt idx="345">
                  <c:v>87.12</c:v>
                </c:pt>
                <c:pt idx="346">
                  <c:v>87.14</c:v>
                </c:pt>
                <c:pt idx="347">
                  <c:v>87.14</c:v>
                </c:pt>
                <c:pt idx="348">
                  <c:v>87.14</c:v>
                </c:pt>
                <c:pt idx="349">
                  <c:v>87.03</c:v>
                </c:pt>
                <c:pt idx="350">
                  <c:v>87.03</c:v>
                </c:pt>
                <c:pt idx="351">
                  <c:v>87.03</c:v>
                </c:pt>
                <c:pt idx="352">
                  <c:v>87.12</c:v>
                </c:pt>
                <c:pt idx="353">
                  <c:v>87.29</c:v>
                </c:pt>
                <c:pt idx="354">
                  <c:v>87.2</c:v>
                </c:pt>
                <c:pt idx="355">
                  <c:v>87.05</c:v>
                </c:pt>
                <c:pt idx="356">
                  <c:v>87.29</c:v>
                </c:pt>
                <c:pt idx="357">
                  <c:v>87.12</c:v>
                </c:pt>
                <c:pt idx="358">
                  <c:v>87.29</c:v>
                </c:pt>
                <c:pt idx="359">
                  <c:v>87.31</c:v>
                </c:pt>
                <c:pt idx="360">
                  <c:v>87.38</c:v>
                </c:pt>
                <c:pt idx="361">
                  <c:v>87.29</c:v>
                </c:pt>
                <c:pt idx="362">
                  <c:v>87.38</c:v>
                </c:pt>
                <c:pt idx="363">
                  <c:v>87.38</c:v>
                </c:pt>
                <c:pt idx="364">
                  <c:v>87.47</c:v>
                </c:pt>
                <c:pt idx="365">
                  <c:v>87.47</c:v>
                </c:pt>
                <c:pt idx="366">
                  <c:v>87.31</c:v>
                </c:pt>
                <c:pt idx="367">
                  <c:v>87.47</c:v>
                </c:pt>
                <c:pt idx="368">
                  <c:v>87.47</c:v>
                </c:pt>
                <c:pt idx="369">
                  <c:v>87.57</c:v>
                </c:pt>
                <c:pt idx="370">
                  <c:v>87.47</c:v>
                </c:pt>
                <c:pt idx="371">
                  <c:v>87.47</c:v>
                </c:pt>
                <c:pt idx="372">
                  <c:v>87.47</c:v>
                </c:pt>
                <c:pt idx="373">
                  <c:v>87.58</c:v>
                </c:pt>
                <c:pt idx="374">
                  <c:v>87.57</c:v>
                </c:pt>
                <c:pt idx="375">
                  <c:v>87.57</c:v>
                </c:pt>
                <c:pt idx="376">
                  <c:v>87.47</c:v>
                </c:pt>
                <c:pt idx="377">
                  <c:v>87.57</c:v>
                </c:pt>
                <c:pt idx="378">
                  <c:v>87.64</c:v>
                </c:pt>
                <c:pt idx="379">
                  <c:v>87.66</c:v>
                </c:pt>
                <c:pt idx="380">
                  <c:v>87.55</c:v>
                </c:pt>
                <c:pt idx="381">
                  <c:v>87.57</c:v>
                </c:pt>
                <c:pt idx="382">
                  <c:v>87.64</c:v>
                </c:pt>
                <c:pt idx="383">
                  <c:v>87.66</c:v>
                </c:pt>
                <c:pt idx="384">
                  <c:v>87.47</c:v>
                </c:pt>
                <c:pt idx="385">
                  <c:v>87.73</c:v>
                </c:pt>
                <c:pt idx="386">
                  <c:v>87.57</c:v>
                </c:pt>
                <c:pt idx="387">
                  <c:v>87.66</c:v>
                </c:pt>
                <c:pt idx="388">
                  <c:v>87.64</c:v>
                </c:pt>
                <c:pt idx="389">
                  <c:v>87.66</c:v>
                </c:pt>
                <c:pt idx="390">
                  <c:v>87.73</c:v>
                </c:pt>
                <c:pt idx="391">
                  <c:v>87.66</c:v>
                </c:pt>
                <c:pt idx="392">
                  <c:v>87.73</c:v>
                </c:pt>
                <c:pt idx="393">
                  <c:v>87.83</c:v>
                </c:pt>
                <c:pt idx="394">
                  <c:v>87.9</c:v>
                </c:pt>
                <c:pt idx="395">
                  <c:v>87.83</c:v>
                </c:pt>
                <c:pt idx="396">
                  <c:v>87.83</c:v>
                </c:pt>
                <c:pt idx="397">
                  <c:v>87.9</c:v>
                </c:pt>
                <c:pt idx="398">
                  <c:v>87.73</c:v>
                </c:pt>
                <c:pt idx="399">
                  <c:v>87.66</c:v>
                </c:pt>
                <c:pt idx="400">
                  <c:v>87.64</c:v>
                </c:pt>
                <c:pt idx="401">
                  <c:v>87.73</c:v>
                </c:pt>
                <c:pt idx="402">
                  <c:v>87.73</c:v>
                </c:pt>
                <c:pt idx="403">
                  <c:v>87.73</c:v>
                </c:pt>
                <c:pt idx="404">
                  <c:v>87.83</c:v>
                </c:pt>
                <c:pt idx="405">
                  <c:v>87.83</c:v>
                </c:pt>
                <c:pt idx="406">
                  <c:v>87.99</c:v>
                </c:pt>
                <c:pt idx="407">
                  <c:v>87.99</c:v>
                </c:pt>
                <c:pt idx="408">
                  <c:v>87.92</c:v>
                </c:pt>
                <c:pt idx="409">
                  <c:v>87.99</c:v>
                </c:pt>
                <c:pt idx="410">
                  <c:v>87.92</c:v>
                </c:pt>
                <c:pt idx="411">
                  <c:v>87.99</c:v>
                </c:pt>
                <c:pt idx="412">
                  <c:v>87.92</c:v>
                </c:pt>
                <c:pt idx="413">
                  <c:v>87.98</c:v>
                </c:pt>
                <c:pt idx="414">
                  <c:v>87.83</c:v>
                </c:pt>
                <c:pt idx="415">
                  <c:v>87.99</c:v>
                </c:pt>
                <c:pt idx="416">
                  <c:v>87.83</c:v>
                </c:pt>
                <c:pt idx="417">
                  <c:v>87.98</c:v>
                </c:pt>
                <c:pt idx="418">
                  <c:v>88.09</c:v>
                </c:pt>
                <c:pt idx="419">
                  <c:v>87.99</c:v>
                </c:pt>
                <c:pt idx="420">
                  <c:v>87.92</c:v>
                </c:pt>
                <c:pt idx="421">
                  <c:v>87.99</c:v>
                </c:pt>
                <c:pt idx="422">
                  <c:v>87.92</c:v>
                </c:pt>
                <c:pt idx="423">
                  <c:v>87.81</c:v>
                </c:pt>
                <c:pt idx="424">
                  <c:v>88.07</c:v>
                </c:pt>
                <c:pt idx="425">
                  <c:v>87.98</c:v>
                </c:pt>
                <c:pt idx="426">
                  <c:v>87.9</c:v>
                </c:pt>
                <c:pt idx="427">
                  <c:v>87.9</c:v>
                </c:pt>
                <c:pt idx="428">
                  <c:v>87.98</c:v>
                </c:pt>
                <c:pt idx="429">
                  <c:v>87.9</c:v>
                </c:pt>
                <c:pt idx="430">
                  <c:v>88.07</c:v>
                </c:pt>
                <c:pt idx="431">
                  <c:v>88.07</c:v>
                </c:pt>
                <c:pt idx="432">
                  <c:v>88.07</c:v>
                </c:pt>
                <c:pt idx="433">
                  <c:v>88.07</c:v>
                </c:pt>
                <c:pt idx="434">
                  <c:v>88.07</c:v>
                </c:pt>
                <c:pt idx="435">
                  <c:v>87.98</c:v>
                </c:pt>
                <c:pt idx="436">
                  <c:v>88.07</c:v>
                </c:pt>
                <c:pt idx="437">
                  <c:v>87.98</c:v>
                </c:pt>
                <c:pt idx="438">
                  <c:v>87.98</c:v>
                </c:pt>
                <c:pt idx="439">
                  <c:v>87.98</c:v>
                </c:pt>
                <c:pt idx="440">
                  <c:v>87.89</c:v>
                </c:pt>
                <c:pt idx="441">
                  <c:v>87.89</c:v>
                </c:pt>
                <c:pt idx="442">
                  <c:v>87.8</c:v>
                </c:pt>
                <c:pt idx="443">
                  <c:v>87.8</c:v>
                </c:pt>
                <c:pt idx="444">
                  <c:v>87.8</c:v>
                </c:pt>
                <c:pt idx="445">
                  <c:v>87.89</c:v>
                </c:pt>
                <c:pt idx="446">
                  <c:v>88.06</c:v>
                </c:pt>
                <c:pt idx="447">
                  <c:v>87.96</c:v>
                </c:pt>
                <c:pt idx="448">
                  <c:v>87.89</c:v>
                </c:pt>
                <c:pt idx="449">
                  <c:v>87.96</c:v>
                </c:pt>
                <c:pt idx="450">
                  <c:v>87.89</c:v>
                </c:pt>
                <c:pt idx="451">
                  <c:v>88.06</c:v>
                </c:pt>
                <c:pt idx="452">
                  <c:v>87.96</c:v>
                </c:pt>
                <c:pt idx="453">
                  <c:v>87.8</c:v>
                </c:pt>
                <c:pt idx="454">
                  <c:v>87.8</c:v>
                </c:pt>
                <c:pt idx="455">
                  <c:v>87.7</c:v>
                </c:pt>
                <c:pt idx="456">
                  <c:v>87.7</c:v>
                </c:pt>
                <c:pt idx="457">
                  <c:v>87.78</c:v>
                </c:pt>
                <c:pt idx="458">
                  <c:v>87.78</c:v>
                </c:pt>
                <c:pt idx="459">
                  <c:v>87.78</c:v>
                </c:pt>
                <c:pt idx="460">
                  <c:v>87.87</c:v>
                </c:pt>
                <c:pt idx="461">
                  <c:v>88.06</c:v>
                </c:pt>
                <c:pt idx="462">
                  <c:v>88.15</c:v>
                </c:pt>
                <c:pt idx="463">
                  <c:v>88.15</c:v>
                </c:pt>
                <c:pt idx="464">
                  <c:v>88.24</c:v>
                </c:pt>
                <c:pt idx="465">
                  <c:v>88.42</c:v>
                </c:pt>
                <c:pt idx="466">
                  <c:v>88.6</c:v>
                </c:pt>
                <c:pt idx="467">
                  <c:v>88.6</c:v>
                </c:pt>
                <c:pt idx="468">
                  <c:v>88.7</c:v>
                </c:pt>
                <c:pt idx="469">
                  <c:v>88.96</c:v>
                </c:pt>
                <c:pt idx="470">
                  <c:v>88.96</c:v>
                </c:pt>
                <c:pt idx="471">
                  <c:v>89.05</c:v>
                </c:pt>
                <c:pt idx="472">
                  <c:v>89.25</c:v>
                </c:pt>
                <c:pt idx="473">
                  <c:v>89.43</c:v>
                </c:pt>
                <c:pt idx="474">
                  <c:v>89.43</c:v>
                </c:pt>
                <c:pt idx="475">
                  <c:v>89.53</c:v>
                </c:pt>
                <c:pt idx="476">
                  <c:v>89.51</c:v>
                </c:pt>
                <c:pt idx="477">
                  <c:v>89.62</c:v>
                </c:pt>
                <c:pt idx="478">
                  <c:v>89.53</c:v>
                </c:pt>
                <c:pt idx="479">
                  <c:v>89.69</c:v>
                </c:pt>
                <c:pt idx="480">
                  <c:v>89.6</c:v>
                </c:pt>
                <c:pt idx="481">
                  <c:v>89.88</c:v>
                </c:pt>
                <c:pt idx="482">
                  <c:v>89.97</c:v>
                </c:pt>
                <c:pt idx="483">
                  <c:v>90.14</c:v>
                </c:pt>
                <c:pt idx="484">
                  <c:v>90.14</c:v>
                </c:pt>
                <c:pt idx="485">
                  <c:v>90.05</c:v>
                </c:pt>
                <c:pt idx="486">
                  <c:v>90.05</c:v>
                </c:pt>
                <c:pt idx="487">
                  <c:v>90.12</c:v>
                </c:pt>
                <c:pt idx="488">
                  <c:v>89.79</c:v>
                </c:pt>
                <c:pt idx="489">
                  <c:v>89.77</c:v>
                </c:pt>
                <c:pt idx="490">
                  <c:v>89.86</c:v>
                </c:pt>
                <c:pt idx="491">
                  <c:v>89.95</c:v>
                </c:pt>
                <c:pt idx="492">
                  <c:v>90.03</c:v>
                </c:pt>
                <c:pt idx="493">
                  <c:v>89.95</c:v>
                </c:pt>
                <c:pt idx="494">
                  <c:v>90.14</c:v>
                </c:pt>
                <c:pt idx="495">
                  <c:v>90.05</c:v>
                </c:pt>
                <c:pt idx="496">
                  <c:v>90.05</c:v>
                </c:pt>
                <c:pt idx="497">
                  <c:v>90.14</c:v>
                </c:pt>
                <c:pt idx="498">
                  <c:v>90.23</c:v>
                </c:pt>
                <c:pt idx="499">
                  <c:v>90.23</c:v>
                </c:pt>
                <c:pt idx="500">
                  <c:v>90.33</c:v>
                </c:pt>
                <c:pt idx="501">
                  <c:v>90.33</c:v>
                </c:pt>
                <c:pt idx="502">
                  <c:v>90.42</c:v>
                </c:pt>
                <c:pt idx="503">
                  <c:v>90.51</c:v>
                </c:pt>
                <c:pt idx="504">
                  <c:v>90.51</c:v>
                </c:pt>
                <c:pt idx="505">
                  <c:v>90.5</c:v>
                </c:pt>
                <c:pt idx="506">
                  <c:v>90.51</c:v>
                </c:pt>
                <c:pt idx="507">
                  <c:v>90.42</c:v>
                </c:pt>
                <c:pt idx="508">
                  <c:v>90.42</c:v>
                </c:pt>
                <c:pt idx="509">
                  <c:v>90.33</c:v>
                </c:pt>
                <c:pt idx="510">
                  <c:v>90.33</c:v>
                </c:pt>
                <c:pt idx="511">
                  <c:v>90.23</c:v>
                </c:pt>
                <c:pt idx="512">
                  <c:v>90.14</c:v>
                </c:pt>
                <c:pt idx="513">
                  <c:v>90.31</c:v>
                </c:pt>
                <c:pt idx="514">
                  <c:v>90.22</c:v>
                </c:pt>
                <c:pt idx="515">
                  <c:v>90.22</c:v>
                </c:pt>
                <c:pt idx="516">
                  <c:v>90.39</c:v>
                </c:pt>
                <c:pt idx="517">
                  <c:v>90.41</c:v>
                </c:pt>
                <c:pt idx="518">
                  <c:v>90.31</c:v>
                </c:pt>
                <c:pt idx="519">
                  <c:v>90.31</c:v>
                </c:pt>
                <c:pt idx="520">
                  <c:v>90.39</c:v>
                </c:pt>
                <c:pt idx="521">
                  <c:v>90.31</c:v>
                </c:pt>
                <c:pt idx="522">
                  <c:v>90.3</c:v>
                </c:pt>
                <c:pt idx="523">
                  <c:v>90.3</c:v>
                </c:pt>
                <c:pt idx="524">
                  <c:v>90.03</c:v>
                </c:pt>
                <c:pt idx="525">
                  <c:v>90.12</c:v>
                </c:pt>
                <c:pt idx="526">
                  <c:v>90.12</c:v>
                </c:pt>
                <c:pt idx="527">
                  <c:v>90.12</c:v>
                </c:pt>
                <c:pt idx="528">
                  <c:v>90.12</c:v>
                </c:pt>
                <c:pt idx="529">
                  <c:v>90.02</c:v>
                </c:pt>
                <c:pt idx="530">
                  <c:v>90.03</c:v>
                </c:pt>
                <c:pt idx="531">
                  <c:v>90.02</c:v>
                </c:pt>
                <c:pt idx="532">
                  <c:v>90.2</c:v>
                </c:pt>
                <c:pt idx="533">
                  <c:v>90.03</c:v>
                </c:pt>
                <c:pt idx="534">
                  <c:v>89.94</c:v>
                </c:pt>
                <c:pt idx="535">
                  <c:v>89.94</c:v>
                </c:pt>
                <c:pt idx="536">
                  <c:v>89.76</c:v>
                </c:pt>
                <c:pt idx="537">
                  <c:v>89.83</c:v>
                </c:pt>
                <c:pt idx="538">
                  <c:v>89.92</c:v>
                </c:pt>
                <c:pt idx="539">
                  <c:v>89.92</c:v>
                </c:pt>
                <c:pt idx="540">
                  <c:v>89.74</c:v>
                </c:pt>
                <c:pt idx="541">
                  <c:v>89.92</c:v>
                </c:pt>
                <c:pt idx="542">
                  <c:v>89.92</c:v>
                </c:pt>
                <c:pt idx="543">
                  <c:v>89.92</c:v>
                </c:pt>
                <c:pt idx="544">
                  <c:v>89.94</c:v>
                </c:pt>
                <c:pt idx="545">
                  <c:v>90.3</c:v>
                </c:pt>
                <c:pt idx="546">
                  <c:v>90.22</c:v>
                </c:pt>
                <c:pt idx="547">
                  <c:v>90.3</c:v>
                </c:pt>
                <c:pt idx="548">
                  <c:v>90.2</c:v>
                </c:pt>
                <c:pt idx="549">
                  <c:v>90.2</c:v>
                </c:pt>
                <c:pt idx="550">
                  <c:v>90.2</c:v>
                </c:pt>
                <c:pt idx="551">
                  <c:v>90.11</c:v>
                </c:pt>
                <c:pt idx="552">
                  <c:v>90.02</c:v>
                </c:pt>
                <c:pt idx="553">
                  <c:v>89.85</c:v>
                </c:pt>
                <c:pt idx="554">
                  <c:v>89.83</c:v>
                </c:pt>
                <c:pt idx="555">
                  <c:v>89.83</c:v>
                </c:pt>
                <c:pt idx="556">
                  <c:v>89.66</c:v>
                </c:pt>
                <c:pt idx="557">
                  <c:v>89.74</c:v>
                </c:pt>
                <c:pt idx="558">
                  <c:v>89.56</c:v>
                </c:pt>
                <c:pt idx="559">
                  <c:v>89.56</c:v>
                </c:pt>
                <c:pt idx="560">
                  <c:v>89.56</c:v>
                </c:pt>
                <c:pt idx="561">
                  <c:v>89.56</c:v>
                </c:pt>
                <c:pt idx="562">
                  <c:v>89.56</c:v>
                </c:pt>
                <c:pt idx="563">
                  <c:v>89.56</c:v>
                </c:pt>
                <c:pt idx="564">
                  <c:v>89.56</c:v>
                </c:pt>
                <c:pt idx="565">
                  <c:v>89.64</c:v>
                </c:pt>
                <c:pt idx="566">
                  <c:v>89.64</c:v>
                </c:pt>
                <c:pt idx="567">
                  <c:v>89.54</c:v>
                </c:pt>
                <c:pt idx="568">
                  <c:v>89.54</c:v>
                </c:pt>
                <c:pt idx="569">
                  <c:v>89.45</c:v>
                </c:pt>
                <c:pt idx="570">
                  <c:v>89.62</c:v>
                </c:pt>
                <c:pt idx="571">
                  <c:v>89.62</c:v>
                </c:pt>
                <c:pt idx="572">
                  <c:v>89.53</c:v>
                </c:pt>
                <c:pt idx="573">
                  <c:v>89.54</c:v>
                </c:pt>
                <c:pt idx="574">
                  <c:v>89.53</c:v>
                </c:pt>
                <c:pt idx="575">
                  <c:v>89.53</c:v>
                </c:pt>
                <c:pt idx="576">
                  <c:v>89.62</c:v>
                </c:pt>
                <c:pt idx="577">
                  <c:v>89.62</c:v>
                </c:pt>
                <c:pt idx="578">
                  <c:v>89.62</c:v>
                </c:pt>
                <c:pt idx="579">
                  <c:v>89.61</c:v>
                </c:pt>
                <c:pt idx="580">
                  <c:v>89.62</c:v>
                </c:pt>
                <c:pt idx="581">
                  <c:v>89.7</c:v>
                </c:pt>
                <c:pt idx="582">
                  <c:v>89.53</c:v>
                </c:pt>
                <c:pt idx="583">
                  <c:v>89.7</c:v>
                </c:pt>
                <c:pt idx="584">
                  <c:v>89.62</c:v>
                </c:pt>
                <c:pt idx="585">
                  <c:v>89.61</c:v>
                </c:pt>
                <c:pt idx="586">
                  <c:v>89.7</c:v>
                </c:pt>
                <c:pt idx="587">
                  <c:v>89.62</c:v>
                </c:pt>
                <c:pt idx="588">
                  <c:v>89.61</c:v>
                </c:pt>
                <c:pt idx="589">
                  <c:v>89.62</c:v>
                </c:pt>
                <c:pt idx="590">
                  <c:v>89.61</c:v>
                </c:pt>
                <c:pt idx="591">
                  <c:v>89.7</c:v>
                </c:pt>
                <c:pt idx="592">
                  <c:v>89.79</c:v>
                </c:pt>
                <c:pt idx="593">
                  <c:v>89.61</c:v>
                </c:pt>
                <c:pt idx="594">
                  <c:v>89.79</c:v>
                </c:pt>
                <c:pt idx="595">
                  <c:v>89.9</c:v>
                </c:pt>
                <c:pt idx="596">
                  <c:v>90.08</c:v>
                </c:pt>
                <c:pt idx="597">
                  <c:v>90.08</c:v>
                </c:pt>
                <c:pt idx="598">
                  <c:v>90.08</c:v>
                </c:pt>
                <c:pt idx="599">
                  <c:v>89.99</c:v>
                </c:pt>
                <c:pt idx="600">
                  <c:v>89.98</c:v>
                </c:pt>
                <c:pt idx="601">
                  <c:v>89.98</c:v>
                </c:pt>
                <c:pt idx="602">
                  <c:v>89.81</c:v>
                </c:pt>
                <c:pt idx="603">
                  <c:v>89.7</c:v>
                </c:pt>
                <c:pt idx="604">
                  <c:v>89.7</c:v>
                </c:pt>
                <c:pt idx="605">
                  <c:v>89.7</c:v>
                </c:pt>
                <c:pt idx="606">
                  <c:v>89.69</c:v>
                </c:pt>
                <c:pt idx="607">
                  <c:v>89.69</c:v>
                </c:pt>
                <c:pt idx="608">
                  <c:v>89.77</c:v>
                </c:pt>
                <c:pt idx="609">
                  <c:v>89.61</c:v>
                </c:pt>
                <c:pt idx="610">
                  <c:v>89.79</c:v>
                </c:pt>
                <c:pt idx="611">
                  <c:v>89.98</c:v>
                </c:pt>
                <c:pt idx="612">
                  <c:v>90.07</c:v>
                </c:pt>
                <c:pt idx="613">
                  <c:v>90.16</c:v>
                </c:pt>
                <c:pt idx="614">
                  <c:v>90.16</c:v>
                </c:pt>
                <c:pt idx="615">
                  <c:v>90.16</c:v>
                </c:pt>
                <c:pt idx="616">
                  <c:v>90.07</c:v>
                </c:pt>
                <c:pt idx="617">
                  <c:v>90.06</c:v>
                </c:pt>
                <c:pt idx="618">
                  <c:v>90.15</c:v>
                </c:pt>
                <c:pt idx="619">
                  <c:v>89.98</c:v>
                </c:pt>
                <c:pt idx="620">
                  <c:v>90.14</c:v>
                </c:pt>
                <c:pt idx="621">
                  <c:v>89.96</c:v>
                </c:pt>
                <c:pt idx="622">
                  <c:v>89.96</c:v>
                </c:pt>
                <c:pt idx="623">
                  <c:v>89.96</c:v>
                </c:pt>
                <c:pt idx="624">
                  <c:v>90.06</c:v>
                </c:pt>
                <c:pt idx="625">
                  <c:v>90.15</c:v>
                </c:pt>
                <c:pt idx="626">
                  <c:v>90.14</c:v>
                </c:pt>
                <c:pt idx="627">
                  <c:v>90.14</c:v>
                </c:pt>
                <c:pt idx="628">
                  <c:v>90.06</c:v>
                </c:pt>
                <c:pt idx="629">
                  <c:v>90.06</c:v>
                </c:pt>
                <c:pt idx="630">
                  <c:v>90.32</c:v>
                </c:pt>
                <c:pt idx="631">
                  <c:v>90.32</c:v>
                </c:pt>
                <c:pt idx="632">
                  <c:v>90.32</c:v>
                </c:pt>
                <c:pt idx="633">
                  <c:v>90.32</c:v>
                </c:pt>
                <c:pt idx="634">
                  <c:v>90.42</c:v>
                </c:pt>
                <c:pt idx="635">
                  <c:v>90.24</c:v>
                </c:pt>
                <c:pt idx="636">
                  <c:v>90.5</c:v>
                </c:pt>
                <c:pt idx="637">
                  <c:v>90.32</c:v>
                </c:pt>
                <c:pt idx="638">
                  <c:v>90.4</c:v>
                </c:pt>
                <c:pt idx="639">
                  <c:v>90.42</c:v>
                </c:pt>
                <c:pt idx="640">
                  <c:v>90.51</c:v>
                </c:pt>
                <c:pt idx="641">
                  <c:v>90.59</c:v>
                </c:pt>
                <c:pt idx="642">
                  <c:v>90.67</c:v>
                </c:pt>
                <c:pt idx="643">
                  <c:v>90.5</c:v>
                </c:pt>
                <c:pt idx="644">
                  <c:v>90.58</c:v>
                </c:pt>
                <c:pt idx="645">
                  <c:v>90.4</c:v>
                </c:pt>
                <c:pt idx="646">
                  <c:v>90.5</c:v>
                </c:pt>
                <c:pt idx="647">
                  <c:v>90.5</c:v>
                </c:pt>
                <c:pt idx="648">
                  <c:v>90.5</c:v>
                </c:pt>
                <c:pt idx="649">
                  <c:v>90.68</c:v>
                </c:pt>
                <c:pt idx="650">
                  <c:v>90.59</c:v>
                </c:pt>
                <c:pt idx="651">
                  <c:v>90.58</c:v>
                </c:pt>
                <c:pt idx="652">
                  <c:v>90.5</c:v>
                </c:pt>
                <c:pt idx="653">
                  <c:v>90.4</c:v>
                </c:pt>
                <c:pt idx="654">
                  <c:v>90.4</c:v>
                </c:pt>
                <c:pt idx="655">
                  <c:v>90.4</c:v>
                </c:pt>
                <c:pt idx="656">
                  <c:v>90.4</c:v>
                </c:pt>
                <c:pt idx="657">
                  <c:v>90.39</c:v>
                </c:pt>
                <c:pt idx="658">
                  <c:v>90.4</c:v>
                </c:pt>
                <c:pt idx="659">
                  <c:v>90.4</c:v>
                </c:pt>
                <c:pt idx="660">
                  <c:v>90.5</c:v>
                </c:pt>
                <c:pt idx="661">
                  <c:v>90.4</c:v>
                </c:pt>
                <c:pt idx="662">
                  <c:v>90.32</c:v>
                </c:pt>
                <c:pt idx="663">
                  <c:v>90.23</c:v>
                </c:pt>
                <c:pt idx="664">
                  <c:v>90.31</c:v>
                </c:pt>
                <c:pt idx="665">
                  <c:v>90.4</c:v>
                </c:pt>
                <c:pt idx="666">
                  <c:v>90.31</c:v>
                </c:pt>
                <c:pt idx="667">
                  <c:v>90.23</c:v>
                </c:pt>
                <c:pt idx="668">
                  <c:v>90.22</c:v>
                </c:pt>
                <c:pt idx="669">
                  <c:v>90.23</c:v>
                </c:pt>
                <c:pt idx="670">
                  <c:v>90.4</c:v>
                </c:pt>
                <c:pt idx="671">
                  <c:v>90.14</c:v>
                </c:pt>
                <c:pt idx="672">
                  <c:v>90.31</c:v>
                </c:pt>
                <c:pt idx="673">
                  <c:v>90.23</c:v>
                </c:pt>
                <c:pt idx="674">
                  <c:v>90.22</c:v>
                </c:pt>
                <c:pt idx="675">
                  <c:v>90.12</c:v>
                </c:pt>
                <c:pt idx="676">
                  <c:v>90.22</c:v>
                </c:pt>
                <c:pt idx="677">
                  <c:v>90.22</c:v>
                </c:pt>
                <c:pt idx="678">
                  <c:v>90.31</c:v>
                </c:pt>
                <c:pt idx="679">
                  <c:v>90.31</c:v>
                </c:pt>
                <c:pt idx="680">
                  <c:v>90.4</c:v>
                </c:pt>
                <c:pt idx="681">
                  <c:v>90.31</c:v>
                </c:pt>
                <c:pt idx="682">
                  <c:v>90.4</c:v>
                </c:pt>
                <c:pt idx="683">
                  <c:v>90.22</c:v>
                </c:pt>
                <c:pt idx="684">
                  <c:v>90.22</c:v>
                </c:pt>
                <c:pt idx="685">
                  <c:v>90.31</c:v>
                </c:pt>
                <c:pt idx="686">
                  <c:v>90.39</c:v>
                </c:pt>
                <c:pt idx="687">
                  <c:v>90.39</c:v>
                </c:pt>
                <c:pt idx="688">
                  <c:v>90.39</c:v>
                </c:pt>
                <c:pt idx="689">
                  <c:v>90.39</c:v>
                </c:pt>
                <c:pt idx="690">
                  <c:v>90.39</c:v>
                </c:pt>
                <c:pt idx="691">
                  <c:v>90.39</c:v>
                </c:pt>
                <c:pt idx="692">
                  <c:v>90.39</c:v>
                </c:pt>
                <c:pt idx="693">
                  <c:v>90.3</c:v>
                </c:pt>
                <c:pt idx="694">
                  <c:v>90.39</c:v>
                </c:pt>
                <c:pt idx="695">
                  <c:v>90.48</c:v>
                </c:pt>
                <c:pt idx="696">
                  <c:v>90.39</c:v>
                </c:pt>
                <c:pt idx="697">
                  <c:v>90.39</c:v>
                </c:pt>
                <c:pt idx="698">
                  <c:v>90.3</c:v>
                </c:pt>
                <c:pt idx="699">
                  <c:v>90.12</c:v>
                </c:pt>
                <c:pt idx="700">
                  <c:v>90.2</c:v>
                </c:pt>
                <c:pt idx="701">
                  <c:v>90.12</c:v>
                </c:pt>
                <c:pt idx="702">
                  <c:v>90.3</c:v>
                </c:pt>
                <c:pt idx="703">
                  <c:v>90.2</c:v>
                </c:pt>
                <c:pt idx="704">
                  <c:v>90.38</c:v>
                </c:pt>
                <c:pt idx="705">
                  <c:v>90.28</c:v>
                </c:pt>
                <c:pt idx="706">
                  <c:v>90.38</c:v>
                </c:pt>
                <c:pt idx="707">
                  <c:v>90.3</c:v>
                </c:pt>
                <c:pt idx="708">
                  <c:v>90.3</c:v>
                </c:pt>
                <c:pt idx="709">
                  <c:v>90.38</c:v>
                </c:pt>
                <c:pt idx="710">
                  <c:v>90.39</c:v>
                </c:pt>
                <c:pt idx="711">
                  <c:v>90.48</c:v>
                </c:pt>
                <c:pt idx="712">
                  <c:v>90.38</c:v>
                </c:pt>
                <c:pt idx="713">
                  <c:v>90.38</c:v>
                </c:pt>
                <c:pt idx="714">
                  <c:v>90.57</c:v>
                </c:pt>
                <c:pt idx="715">
                  <c:v>90.39</c:v>
                </c:pt>
                <c:pt idx="716">
                  <c:v>90.39</c:v>
                </c:pt>
                <c:pt idx="717">
                  <c:v>90.38</c:v>
                </c:pt>
                <c:pt idx="718">
                  <c:v>90.11</c:v>
                </c:pt>
                <c:pt idx="719">
                  <c:v>90.2</c:v>
                </c:pt>
                <c:pt idx="720">
                  <c:v>90.19</c:v>
                </c:pt>
                <c:pt idx="721">
                  <c:v>90.2</c:v>
                </c:pt>
                <c:pt idx="722">
                  <c:v>90.2</c:v>
                </c:pt>
                <c:pt idx="723">
                  <c:v>90.02</c:v>
                </c:pt>
                <c:pt idx="724">
                  <c:v>90.11</c:v>
                </c:pt>
                <c:pt idx="725">
                  <c:v>90.02</c:v>
                </c:pt>
                <c:pt idx="726">
                  <c:v>90.19</c:v>
                </c:pt>
                <c:pt idx="727">
                  <c:v>90.02</c:v>
                </c:pt>
                <c:pt idx="728">
                  <c:v>90.02</c:v>
                </c:pt>
                <c:pt idx="729">
                  <c:v>90.1</c:v>
                </c:pt>
                <c:pt idx="730">
                  <c:v>90.1</c:v>
                </c:pt>
                <c:pt idx="731">
                  <c:v>90.02</c:v>
                </c:pt>
                <c:pt idx="732">
                  <c:v>90.02</c:v>
                </c:pt>
                <c:pt idx="733">
                  <c:v>90.1</c:v>
                </c:pt>
                <c:pt idx="734">
                  <c:v>89.93</c:v>
                </c:pt>
                <c:pt idx="735">
                  <c:v>90</c:v>
                </c:pt>
                <c:pt idx="736">
                  <c:v>90.08</c:v>
                </c:pt>
                <c:pt idx="737">
                  <c:v>90.08</c:v>
                </c:pt>
                <c:pt idx="738">
                  <c:v>90</c:v>
                </c:pt>
                <c:pt idx="739">
                  <c:v>90.08</c:v>
                </c:pt>
                <c:pt idx="740">
                  <c:v>90.08</c:v>
                </c:pt>
                <c:pt idx="741">
                  <c:v>90</c:v>
                </c:pt>
                <c:pt idx="742">
                  <c:v>89.99</c:v>
                </c:pt>
                <c:pt idx="743">
                  <c:v>90.1</c:v>
                </c:pt>
                <c:pt idx="744">
                  <c:v>90.1</c:v>
                </c:pt>
                <c:pt idx="745">
                  <c:v>90.19</c:v>
                </c:pt>
                <c:pt idx="746">
                  <c:v>90.08</c:v>
                </c:pt>
                <c:pt idx="747">
                  <c:v>90</c:v>
                </c:pt>
                <c:pt idx="748">
                  <c:v>90.1</c:v>
                </c:pt>
                <c:pt idx="749">
                  <c:v>90.1</c:v>
                </c:pt>
                <c:pt idx="750">
                  <c:v>90</c:v>
                </c:pt>
                <c:pt idx="751">
                  <c:v>90.1</c:v>
                </c:pt>
                <c:pt idx="752">
                  <c:v>90</c:v>
                </c:pt>
                <c:pt idx="753">
                  <c:v>89.82</c:v>
                </c:pt>
                <c:pt idx="754">
                  <c:v>89.99</c:v>
                </c:pt>
                <c:pt idx="755">
                  <c:v>89.81</c:v>
                </c:pt>
                <c:pt idx="756">
                  <c:v>89.9</c:v>
                </c:pt>
                <c:pt idx="757">
                  <c:v>89.99</c:v>
                </c:pt>
                <c:pt idx="758">
                  <c:v>89.9</c:v>
                </c:pt>
                <c:pt idx="759">
                  <c:v>89.9</c:v>
                </c:pt>
                <c:pt idx="760">
                  <c:v>89.82</c:v>
                </c:pt>
                <c:pt idx="761">
                  <c:v>89.99</c:v>
                </c:pt>
                <c:pt idx="762">
                  <c:v>89.9</c:v>
                </c:pt>
                <c:pt idx="763">
                  <c:v>89.82</c:v>
                </c:pt>
                <c:pt idx="764">
                  <c:v>89.9</c:v>
                </c:pt>
                <c:pt idx="765">
                  <c:v>89.99</c:v>
                </c:pt>
                <c:pt idx="766">
                  <c:v>89.99</c:v>
                </c:pt>
                <c:pt idx="767">
                  <c:v>90</c:v>
                </c:pt>
                <c:pt idx="768">
                  <c:v>89.99</c:v>
                </c:pt>
                <c:pt idx="769">
                  <c:v>89.99</c:v>
                </c:pt>
                <c:pt idx="770">
                  <c:v>90.07</c:v>
                </c:pt>
                <c:pt idx="771">
                  <c:v>89.81</c:v>
                </c:pt>
                <c:pt idx="772">
                  <c:v>89.81</c:v>
                </c:pt>
                <c:pt idx="773">
                  <c:v>89.81</c:v>
                </c:pt>
                <c:pt idx="774">
                  <c:v>89.98</c:v>
                </c:pt>
                <c:pt idx="775">
                  <c:v>89.99</c:v>
                </c:pt>
                <c:pt idx="776">
                  <c:v>89.99</c:v>
                </c:pt>
                <c:pt idx="777">
                  <c:v>89.9</c:v>
                </c:pt>
                <c:pt idx="778">
                  <c:v>89.99</c:v>
                </c:pt>
                <c:pt idx="779">
                  <c:v>89.99</c:v>
                </c:pt>
                <c:pt idx="780">
                  <c:v>89.9</c:v>
                </c:pt>
                <c:pt idx="781">
                  <c:v>89.9</c:v>
                </c:pt>
                <c:pt idx="782">
                  <c:v>89.9</c:v>
                </c:pt>
                <c:pt idx="783">
                  <c:v>89.9</c:v>
                </c:pt>
                <c:pt idx="784">
                  <c:v>89.9</c:v>
                </c:pt>
                <c:pt idx="785">
                  <c:v>89.99</c:v>
                </c:pt>
                <c:pt idx="786">
                  <c:v>90.07</c:v>
                </c:pt>
                <c:pt idx="787">
                  <c:v>89.9</c:v>
                </c:pt>
                <c:pt idx="788">
                  <c:v>89.9</c:v>
                </c:pt>
                <c:pt idx="789">
                  <c:v>89.9</c:v>
                </c:pt>
                <c:pt idx="790">
                  <c:v>89.82</c:v>
                </c:pt>
                <c:pt idx="791">
                  <c:v>89.82</c:v>
                </c:pt>
                <c:pt idx="792">
                  <c:v>89.82</c:v>
                </c:pt>
                <c:pt idx="793">
                  <c:v>89.99</c:v>
                </c:pt>
                <c:pt idx="794">
                  <c:v>89.91</c:v>
                </c:pt>
                <c:pt idx="795">
                  <c:v>89.91</c:v>
                </c:pt>
                <c:pt idx="796">
                  <c:v>89.99</c:v>
                </c:pt>
                <c:pt idx="797">
                  <c:v>89.99</c:v>
                </c:pt>
                <c:pt idx="798">
                  <c:v>90.07</c:v>
                </c:pt>
                <c:pt idx="799">
                  <c:v>90</c:v>
                </c:pt>
                <c:pt idx="800">
                  <c:v>90.08</c:v>
                </c:pt>
                <c:pt idx="801">
                  <c:v>90.18</c:v>
                </c:pt>
                <c:pt idx="802">
                  <c:v>90.27</c:v>
                </c:pt>
                <c:pt idx="803">
                  <c:v>90.27</c:v>
                </c:pt>
                <c:pt idx="804">
                  <c:v>90.19</c:v>
                </c:pt>
                <c:pt idx="805">
                  <c:v>90.27</c:v>
                </c:pt>
                <c:pt idx="806">
                  <c:v>90.54</c:v>
                </c:pt>
                <c:pt idx="807">
                  <c:v>90.46</c:v>
                </c:pt>
                <c:pt idx="808">
                  <c:v>90.45</c:v>
                </c:pt>
                <c:pt idx="809">
                  <c:v>90.37</c:v>
                </c:pt>
                <c:pt idx="810">
                  <c:v>90.54</c:v>
                </c:pt>
                <c:pt idx="811">
                  <c:v>90.37</c:v>
                </c:pt>
                <c:pt idx="812">
                  <c:v>90.54</c:v>
                </c:pt>
                <c:pt idx="813">
                  <c:v>90.35</c:v>
                </c:pt>
                <c:pt idx="814">
                  <c:v>90.53</c:v>
                </c:pt>
                <c:pt idx="815">
                  <c:v>90.53</c:v>
                </c:pt>
                <c:pt idx="816">
                  <c:v>90.45</c:v>
                </c:pt>
                <c:pt idx="817">
                  <c:v>90.45</c:v>
                </c:pt>
                <c:pt idx="818">
                  <c:v>90.35</c:v>
                </c:pt>
                <c:pt idx="819">
                  <c:v>90.45</c:v>
                </c:pt>
                <c:pt idx="820">
                  <c:v>90.45</c:v>
                </c:pt>
                <c:pt idx="821">
                  <c:v>90.45</c:v>
                </c:pt>
                <c:pt idx="822">
                  <c:v>90.45</c:v>
                </c:pt>
                <c:pt idx="823">
                  <c:v>90.46</c:v>
                </c:pt>
                <c:pt idx="824">
                  <c:v>90.46</c:v>
                </c:pt>
                <c:pt idx="825">
                  <c:v>90.45</c:v>
                </c:pt>
                <c:pt idx="826">
                  <c:v>90.63</c:v>
                </c:pt>
                <c:pt idx="827">
                  <c:v>90.54</c:v>
                </c:pt>
                <c:pt idx="828">
                  <c:v>90.63</c:v>
                </c:pt>
                <c:pt idx="829">
                  <c:v>90.54</c:v>
                </c:pt>
                <c:pt idx="830">
                  <c:v>90.62</c:v>
                </c:pt>
                <c:pt idx="831">
                  <c:v>90.45</c:v>
                </c:pt>
                <c:pt idx="832">
                  <c:v>90.53</c:v>
                </c:pt>
                <c:pt idx="833">
                  <c:v>90.62</c:v>
                </c:pt>
                <c:pt idx="834">
                  <c:v>90.53</c:v>
                </c:pt>
                <c:pt idx="835">
                  <c:v>90.53</c:v>
                </c:pt>
                <c:pt idx="836">
                  <c:v>90.43</c:v>
                </c:pt>
                <c:pt idx="837">
                  <c:v>90.53</c:v>
                </c:pt>
                <c:pt idx="838">
                  <c:v>90.53</c:v>
                </c:pt>
                <c:pt idx="839">
                  <c:v>90.53</c:v>
                </c:pt>
                <c:pt idx="840">
                  <c:v>90.62</c:v>
                </c:pt>
                <c:pt idx="841">
                  <c:v>90.62</c:v>
                </c:pt>
                <c:pt idx="842">
                  <c:v>90.62</c:v>
                </c:pt>
                <c:pt idx="843">
                  <c:v>90.7</c:v>
                </c:pt>
                <c:pt idx="844">
                  <c:v>90.71</c:v>
                </c:pt>
                <c:pt idx="845">
                  <c:v>90.71</c:v>
                </c:pt>
                <c:pt idx="846">
                  <c:v>90.71</c:v>
                </c:pt>
                <c:pt idx="847">
                  <c:v>90.71</c:v>
                </c:pt>
                <c:pt idx="848">
                  <c:v>90.71</c:v>
                </c:pt>
                <c:pt idx="849">
                  <c:v>90.71</c:v>
                </c:pt>
                <c:pt idx="850">
                  <c:v>90.71</c:v>
                </c:pt>
                <c:pt idx="851">
                  <c:v>90.71</c:v>
                </c:pt>
                <c:pt idx="852">
                  <c:v>90.79</c:v>
                </c:pt>
                <c:pt idx="853">
                  <c:v>90.62</c:v>
                </c:pt>
                <c:pt idx="854">
                  <c:v>90.62</c:v>
                </c:pt>
                <c:pt idx="855">
                  <c:v>90.79</c:v>
                </c:pt>
                <c:pt idx="856">
                  <c:v>90.79</c:v>
                </c:pt>
                <c:pt idx="857">
                  <c:v>90.89</c:v>
                </c:pt>
                <c:pt idx="858">
                  <c:v>90.79</c:v>
                </c:pt>
                <c:pt idx="859">
                  <c:v>90.79</c:v>
                </c:pt>
                <c:pt idx="860">
                  <c:v>90.89</c:v>
                </c:pt>
                <c:pt idx="861">
                  <c:v>90.89</c:v>
                </c:pt>
                <c:pt idx="862">
                  <c:v>90.79</c:v>
                </c:pt>
                <c:pt idx="863">
                  <c:v>90.79</c:v>
                </c:pt>
                <c:pt idx="864">
                  <c:v>90.79</c:v>
                </c:pt>
                <c:pt idx="865">
                  <c:v>90.79</c:v>
                </c:pt>
                <c:pt idx="866">
                  <c:v>90.7</c:v>
                </c:pt>
                <c:pt idx="867">
                  <c:v>90.7</c:v>
                </c:pt>
                <c:pt idx="868">
                  <c:v>90.79</c:v>
                </c:pt>
                <c:pt idx="869">
                  <c:v>90.87</c:v>
                </c:pt>
                <c:pt idx="870">
                  <c:v>90.89</c:v>
                </c:pt>
                <c:pt idx="871">
                  <c:v>90.79</c:v>
                </c:pt>
                <c:pt idx="872">
                  <c:v>90.7</c:v>
                </c:pt>
                <c:pt idx="873">
                  <c:v>90.7</c:v>
                </c:pt>
                <c:pt idx="874">
                  <c:v>90.78</c:v>
                </c:pt>
                <c:pt idx="875">
                  <c:v>90.87</c:v>
                </c:pt>
                <c:pt idx="876">
                  <c:v>90.89</c:v>
                </c:pt>
                <c:pt idx="877">
                  <c:v>90.79</c:v>
                </c:pt>
                <c:pt idx="878">
                  <c:v>90.7</c:v>
                </c:pt>
                <c:pt idx="879">
                  <c:v>90.89</c:v>
                </c:pt>
                <c:pt idx="880">
                  <c:v>90.89</c:v>
                </c:pt>
                <c:pt idx="881">
                  <c:v>90.89</c:v>
                </c:pt>
                <c:pt idx="882">
                  <c:v>90.98</c:v>
                </c:pt>
                <c:pt idx="883">
                  <c:v>90.98</c:v>
                </c:pt>
                <c:pt idx="884">
                  <c:v>91.07</c:v>
                </c:pt>
                <c:pt idx="885">
                  <c:v>90.98</c:v>
                </c:pt>
                <c:pt idx="886">
                  <c:v>90.98</c:v>
                </c:pt>
                <c:pt idx="887">
                  <c:v>90.98</c:v>
                </c:pt>
                <c:pt idx="888">
                  <c:v>90.89</c:v>
                </c:pt>
                <c:pt idx="889">
                  <c:v>90.89</c:v>
                </c:pt>
                <c:pt idx="890">
                  <c:v>90.89</c:v>
                </c:pt>
                <c:pt idx="891">
                  <c:v>91.09</c:v>
                </c:pt>
                <c:pt idx="892">
                  <c:v>90.98</c:v>
                </c:pt>
                <c:pt idx="893">
                  <c:v>90.98</c:v>
                </c:pt>
                <c:pt idx="894">
                  <c:v>90.89</c:v>
                </c:pt>
                <c:pt idx="895">
                  <c:v>90.89</c:v>
                </c:pt>
                <c:pt idx="896">
                  <c:v>90.97</c:v>
                </c:pt>
                <c:pt idx="897">
                  <c:v>90.89</c:v>
                </c:pt>
                <c:pt idx="898">
                  <c:v>90.89</c:v>
                </c:pt>
                <c:pt idx="899">
                  <c:v>90.89</c:v>
                </c:pt>
                <c:pt idx="900">
                  <c:v>90.89</c:v>
                </c:pt>
                <c:pt idx="901">
                  <c:v>90.89</c:v>
                </c:pt>
                <c:pt idx="902">
                  <c:v>90.9</c:v>
                </c:pt>
                <c:pt idx="903">
                  <c:v>90.89</c:v>
                </c:pt>
                <c:pt idx="904">
                  <c:v>90.98</c:v>
                </c:pt>
                <c:pt idx="905">
                  <c:v>90.79</c:v>
                </c:pt>
                <c:pt idx="906">
                  <c:v>90.79</c:v>
                </c:pt>
                <c:pt idx="907">
                  <c:v>90.97</c:v>
                </c:pt>
                <c:pt idx="908">
                  <c:v>90.7</c:v>
                </c:pt>
                <c:pt idx="909">
                  <c:v>90.78</c:v>
                </c:pt>
                <c:pt idx="910">
                  <c:v>90.78</c:v>
                </c:pt>
                <c:pt idx="911">
                  <c:v>90.87</c:v>
                </c:pt>
                <c:pt idx="912">
                  <c:v>90.7</c:v>
                </c:pt>
                <c:pt idx="913">
                  <c:v>90.78</c:v>
                </c:pt>
                <c:pt idx="914">
                  <c:v>90.79</c:v>
                </c:pt>
                <c:pt idx="915">
                  <c:v>90.78</c:v>
                </c:pt>
                <c:pt idx="916">
                  <c:v>90.7</c:v>
                </c:pt>
                <c:pt idx="917">
                  <c:v>90.7</c:v>
                </c:pt>
                <c:pt idx="918">
                  <c:v>90.79</c:v>
                </c:pt>
                <c:pt idx="919">
                  <c:v>90.79</c:v>
                </c:pt>
                <c:pt idx="920">
                  <c:v>90.79</c:v>
                </c:pt>
                <c:pt idx="921">
                  <c:v>90.89</c:v>
                </c:pt>
                <c:pt idx="922">
                  <c:v>90.89</c:v>
                </c:pt>
                <c:pt idx="923">
                  <c:v>90.97</c:v>
                </c:pt>
                <c:pt idx="924">
                  <c:v>90.78</c:v>
                </c:pt>
                <c:pt idx="925">
                  <c:v>90.7</c:v>
                </c:pt>
                <c:pt idx="926">
                  <c:v>90.87</c:v>
                </c:pt>
                <c:pt idx="927">
                  <c:v>90.78</c:v>
                </c:pt>
                <c:pt idx="928">
                  <c:v>90.78</c:v>
                </c:pt>
                <c:pt idx="929">
                  <c:v>90.78</c:v>
                </c:pt>
                <c:pt idx="930">
                  <c:v>90.78</c:v>
                </c:pt>
                <c:pt idx="931">
                  <c:v>90.97</c:v>
                </c:pt>
                <c:pt idx="932">
                  <c:v>90.97</c:v>
                </c:pt>
                <c:pt idx="933">
                  <c:v>90.87</c:v>
                </c:pt>
                <c:pt idx="934">
                  <c:v>90.78</c:v>
                </c:pt>
                <c:pt idx="935">
                  <c:v>90.86</c:v>
                </c:pt>
                <c:pt idx="936">
                  <c:v>90.86</c:v>
                </c:pt>
                <c:pt idx="937">
                  <c:v>90.77</c:v>
                </c:pt>
                <c:pt idx="938">
                  <c:v>90.69</c:v>
                </c:pt>
                <c:pt idx="939">
                  <c:v>90.69</c:v>
                </c:pt>
                <c:pt idx="940">
                  <c:v>90.69</c:v>
                </c:pt>
                <c:pt idx="941">
                  <c:v>90.77</c:v>
                </c:pt>
                <c:pt idx="942">
                  <c:v>90.58</c:v>
                </c:pt>
                <c:pt idx="943">
                  <c:v>90.58</c:v>
                </c:pt>
                <c:pt idx="944">
                  <c:v>90.39</c:v>
                </c:pt>
                <c:pt idx="945">
                  <c:v>90.39</c:v>
                </c:pt>
                <c:pt idx="946">
                  <c:v>90.47</c:v>
                </c:pt>
                <c:pt idx="947">
                  <c:v>90.3</c:v>
                </c:pt>
                <c:pt idx="948">
                  <c:v>90.39</c:v>
                </c:pt>
                <c:pt idx="949">
                  <c:v>90.58</c:v>
                </c:pt>
                <c:pt idx="950">
                  <c:v>90.49</c:v>
                </c:pt>
                <c:pt idx="951">
                  <c:v>90.49</c:v>
                </c:pt>
                <c:pt idx="952">
                  <c:v>90.66</c:v>
                </c:pt>
                <c:pt idx="953">
                  <c:v>90.58</c:v>
                </c:pt>
                <c:pt idx="954">
                  <c:v>90.58</c:v>
                </c:pt>
                <c:pt idx="955">
                  <c:v>90.85</c:v>
                </c:pt>
                <c:pt idx="956">
                  <c:v>90.76</c:v>
                </c:pt>
                <c:pt idx="957">
                  <c:v>90.67</c:v>
                </c:pt>
                <c:pt idx="958">
                  <c:v>90.77</c:v>
                </c:pt>
                <c:pt idx="959">
                  <c:v>90.86</c:v>
                </c:pt>
                <c:pt idx="960">
                  <c:v>90.77</c:v>
                </c:pt>
                <c:pt idx="961">
                  <c:v>90.59</c:v>
                </c:pt>
                <c:pt idx="962">
                  <c:v>90.58</c:v>
                </c:pt>
                <c:pt idx="963">
                  <c:v>90.49</c:v>
                </c:pt>
                <c:pt idx="964">
                  <c:v>90.49</c:v>
                </c:pt>
                <c:pt idx="965">
                  <c:v>90.39</c:v>
                </c:pt>
                <c:pt idx="966">
                  <c:v>90.39</c:v>
                </c:pt>
                <c:pt idx="967">
                  <c:v>90.3</c:v>
                </c:pt>
                <c:pt idx="968">
                  <c:v>90.39</c:v>
                </c:pt>
                <c:pt idx="969">
                  <c:v>90.47</c:v>
                </c:pt>
                <c:pt idx="970">
                  <c:v>90.39</c:v>
                </c:pt>
                <c:pt idx="971">
                  <c:v>90.3</c:v>
                </c:pt>
                <c:pt idx="972">
                  <c:v>90.29</c:v>
                </c:pt>
                <c:pt idx="973">
                  <c:v>90.21</c:v>
                </c:pt>
                <c:pt idx="974">
                  <c:v>90.38</c:v>
                </c:pt>
                <c:pt idx="975">
                  <c:v>90.19</c:v>
                </c:pt>
                <c:pt idx="976">
                  <c:v>90.29</c:v>
                </c:pt>
                <c:pt idx="977">
                  <c:v>90.38</c:v>
                </c:pt>
                <c:pt idx="978">
                  <c:v>90.37</c:v>
                </c:pt>
                <c:pt idx="979">
                  <c:v>90.19</c:v>
                </c:pt>
                <c:pt idx="980">
                  <c:v>90.19</c:v>
                </c:pt>
                <c:pt idx="981">
                  <c:v>90.19</c:v>
                </c:pt>
                <c:pt idx="982">
                  <c:v>90.27</c:v>
                </c:pt>
                <c:pt idx="983">
                  <c:v>90.27</c:v>
                </c:pt>
                <c:pt idx="984">
                  <c:v>90.27</c:v>
                </c:pt>
                <c:pt idx="985">
                  <c:v>90.18</c:v>
                </c:pt>
                <c:pt idx="986">
                  <c:v>90.19</c:v>
                </c:pt>
                <c:pt idx="987">
                  <c:v>90.1</c:v>
                </c:pt>
                <c:pt idx="988">
                  <c:v>90.09</c:v>
                </c:pt>
                <c:pt idx="989">
                  <c:v>90.1</c:v>
                </c:pt>
                <c:pt idx="990">
                  <c:v>90.29</c:v>
                </c:pt>
                <c:pt idx="991">
                  <c:v>90.38</c:v>
                </c:pt>
                <c:pt idx="992">
                  <c:v>90.47</c:v>
                </c:pt>
                <c:pt idx="993">
                  <c:v>90.58</c:v>
                </c:pt>
                <c:pt idx="994">
                  <c:v>90.47</c:v>
                </c:pt>
                <c:pt idx="995">
                  <c:v>90.46</c:v>
                </c:pt>
                <c:pt idx="996">
                  <c:v>90.38</c:v>
                </c:pt>
                <c:pt idx="997">
                  <c:v>90.57</c:v>
                </c:pt>
                <c:pt idx="998">
                  <c:v>90.84</c:v>
                </c:pt>
                <c:pt idx="999">
                  <c:v>90.86</c:v>
                </c:pt>
                <c:pt idx="1000">
                  <c:v>90.86</c:v>
                </c:pt>
                <c:pt idx="1001">
                  <c:v>90.77</c:v>
                </c:pt>
                <c:pt idx="1002">
                  <c:v>90.69</c:v>
                </c:pt>
                <c:pt idx="1003">
                  <c:v>90.66</c:v>
                </c:pt>
                <c:pt idx="1004">
                  <c:v>90.67</c:v>
                </c:pt>
                <c:pt idx="1005">
                  <c:v>90.85</c:v>
                </c:pt>
                <c:pt idx="1006">
                  <c:v>90.67</c:v>
                </c:pt>
                <c:pt idx="1007">
                  <c:v>90.86</c:v>
                </c:pt>
                <c:pt idx="1008">
                  <c:v>90.78</c:v>
                </c:pt>
                <c:pt idx="1009">
                  <c:v>90.78</c:v>
                </c:pt>
                <c:pt idx="1010">
                  <c:v>90.86</c:v>
                </c:pt>
                <c:pt idx="1011">
                  <c:v>90.87</c:v>
                </c:pt>
                <c:pt idx="1012">
                  <c:v>90.87</c:v>
                </c:pt>
                <c:pt idx="1013">
                  <c:v>90.86</c:v>
                </c:pt>
                <c:pt idx="1014">
                  <c:v>90.69</c:v>
                </c:pt>
                <c:pt idx="1015">
                  <c:v>90.78</c:v>
                </c:pt>
                <c:pt idx="1016">
                  <c:v>90.86</c:v>
                </c:pt>
                <c:pt idx="1017">
                  <c:v>90.78</c:v>
                </c:pt>
                <c:pt idx="1018">
                  <c:v>90.69</c:v>
                </c:pt>
                <c:pt idx="1019">
                  <c:v>90.78</c:v>
                </c:pt>
                <c:pt idx="1020">
                  <c:v>90.78</c:v>
                </c:pt>
                <c:pt idx="1021">
                  <c:v>90.87</c:v>
                </c:pt>
                <c:pt idx="1022">
                  <c:v>90.87</c:v>
                </c:pt>
                <c:pt idx="1023">
                  <c:v>90.87</c:v>
                </c:pt>
                <c:pt idx="1024">
                  <c:v>90.87</c:v>
                </c:pt>
                <c:pt idx="1025">
                  <c:v>90.97</c:v>
                </c:pt>
                <c:pt idx="1026">
                  <c:v>90.87</c:v>
                </c:pt>
                <c:pt idx="1027">
                  <c:v>90.96</c:v>
                </c:pt>
                <c:pt idx="1028">
                  <c:v>90.97</c:v>
                </c:pt>
                <c:pt idx="1029">
                  <c:v>90.78</c:v>
                </c:pt>
                <c:pt idx="1030">
                  <c:v>90.78</c:v>
                </c:pt>
                <c:pt idx="1031">
                  <c:v>90.86</c:v>
                </c:pt>
                <c:pt idx="1032">
                  <c:v>90.67</c:v>
                </c:pt>
                <c:pt idx="1033">
                  <c:v>90.76</c:v>
                </c:pt>
                <c:pt idx="1034">
                  <c:v>90.66</c:v>
                </c:pt>
                <c:pt idx="1035">
                  <c:v>90.57</c:v>
                </c:pt>
                <c:pt idx="1036">
                  <c:v>90.58</c:v>
                </c:pt>
                <c:pt idx="1037">
                  <c:v>90.58</c:v>
                </c:pt>
                <c:pt idx="1038">
                  <c:v>90.66</c:v>
                </c:pt>
                <c:pt idx="1039">
                  <c:v>90.57</c:v>
                </c:pt>
                <c:pt idx="1040">
                  <c:v>90.76</c:v>
                </c:pt>
                <c:pt idx="1041">
                  <c:v>90.76</c:v>
                </c:pt>
                <c:pt idx="1042">
                  <c:v>90.66</c:v>
                </c:pt>
                <c:pt idx="1043">
                  <c:v>90.66</c:v>
                </c:pt>
                <c:pt idx="1044">
                  <c:v>90.66</c:v>
                </c:pt>
                <c:pt idx="1045">
                  <c:v>90.76</c:v>
                </c:pt>
                <c:pt idx="1046">
                  <c:v>90.74</c:v>
                </c:pt>
                <c:pt idx="1047">
                  <c:v>90.74</c:v>
                </c:pt>
                <c:pt idx="1048">
                  <c:v>90.76</c:v>
                </c:pt>
                <c:pt idx="1049">
                  <c:v>90.82</c:v>
                </c:pt>
                <c:pt idx="1050">
                  <c:v>90.65</c:v>
                </c:pt>
                <c:pt idx="1051">
                  <c:v>90.74</c:v>
                </c:pt>
                <c:pt idx="1052">
                  <c:v>90.74</c:v>
                </c:pt>
                <c:pt idx="1053">
                  <c:v>90.74</c:v>
                </c:pt>
                <c:pt idx="1054">
                  <c:v>90.74</c:v>
                </c:pt>
                <c:pt idx="1055">
                  <c:v>90.84</c:v>
                </c:pt>
                <c:pt idx="1056">
                  <c:v>91.02</c:v>
                </c:pt>
                <c:pt idx="1057">
                  <c:v>91.02</c:v>
                </c:pt>
                <c:pt idx="1058">
                  <c:v>90.85</c:v>
                </c:pt>
                <c:pt idx="1059">
                  <c:v>90.76</c:v>
                </c:pt>
                <c:pt idx="1060">
                  <c:v>90.93</c:v>
                </c:pt>
                <c:pt idx="1061">
                  <c:v>90.93</c:v>
                </c:pt>
                <c:pt idx="1062">
                  <c:v>91.02</c:v>
                </c:pt>
                <c:pt idx="1063">
                  <c:v>91.03</c:v>
                </c:pt>
                <c:pt idx="1064">
                  <c:v>91.03</c:v>
                </c:pt>
                <c:pt idx="1065">
                  <c:v>91.13</c:v>
                </c:pt>
                <c:pt idx="1066">
                  <c:v>91.03</c:v>
                </c:pt>
                <c:pt idx="1067">
                  <c:v>91.03</c:v>
                </c:pt>
                <c:pt idx="1068">
                  <c:v>91.02</c:v>
                </c:pt>
                <c:pt idx="1069">
                  <c:v>90.94</c:v>
                </c:pt>
                <c:pt idx="1070">
                  <c:v>90.93</c:v>
                </c:pt>
                <c:pt idx="1071">
                  <c:v>90.66</c:v>
                </c:pt>
                <c:pt idx="1072">
                  <c:v>90.74</c:v>
                </c:pt>
                <c:pt idx="1073">
                  <c:v>90.82</c:v>
                </c:pt>
                <c:pt idx="1074">
                  <c:v>90.74</c:v>
                </c:pt>
                <c:pt idx="1075">
                  <c:v>90.66</c:v>
                </c:pt>
                <c:pt idx="1076">
                  <c:v>90.76</c:v>
                </c:pt>
                <c:pt idx="1077">
                  <c:v>90.93</c:v>
                </c:pt>
                <c:pt idx="1078">
                  <c:v>90.84</c:v>
                </c:pt>
                <c:pt idx="1079">
                  <c:v>90.76</c:v>
                </c:pt>
                <c:pt idx="1080">
                  <c:v>90.93</c:v>
                </c:pt>
                <c:pt idx="1081">
                  <c:v>90.66</c:v>
                </c:pt>
                <c:pt idx="1082">
                  <c:v>90.65</c:v>
                </c:pt>
                <c:pt idx="1083">
                  <c:v>90.74</c:v>
                </c:pt>
                <c:pt idx="1084">
                  <c:v>90.84</c:v>
                </c:pt>
                <c:pt idx="1085">
                  <c:v>90.92</c:v>
                </c:pt>
                <c:pt idx="1086">
                  <c:v>90.84</c:v>
                </c:pt>
                <c:pt idx="1087">
                  <c:v>90.82</c:v>
                </c:pt>
                <c:pt idx="1088">
                  <c:v>90.65</c:v>
                </c:pt>
                <c:pt idx="1089">
                  <c:v>90.82</c:v>
                </c:pt>
                <c:pt idx="1090">
                  <c:v>90.84</c:v>
                </c:pt>
                <c:pt idx="1091">
                  <c:v>90.74</c:v>
                </c:pt>
                <c:pt idx="1092">
                  <c:v>90.74</c:v>
                </c:pt>
                <c:pt idx="1093">
                  <c:v>90.84</c:v>
                </c:pt>
                <c:pt idx="1094">
                  <c:v>90.92</c:v>
                </c:pt>
                <c:pt idx="1095">
                  <c:v>90.84</c:v>
                </c:pt>
                <c:pt idx="1096">
                  <c:v>91.02</c:v>
                </c:pt>
                <c:pt idx="1097">
                  <c:v>90.93</c:v>
                </c:pt>
                <c:pt idx="1098">
                  <c:v>90.84</c:v>
                </c:pt>
                <c:pt idx="1099">
                  <c:v>91.02</c:v>
                </c:pt>
                <c:pt idx="1100">
                  <c:v>91.2</c:v>
                </c:pt>
                <c:pt idx="1101">
                  <c:v>91.2</c:v>
                </c:pt>
                <c:pt idx="1102">
                  <c:v>91.3</c:v>
                </c:pt>
                <c:pt idx="1103">
                  <c:v>91.2</c:v>
                </c:pt>
                <c:pt idx="1104">
                  <c:v>91.2</c:v>
                </c:pt>
                <c:pt idx="1105">
                  <c:v>91.13</c:v>
                </c:pt>
                <c:pt idx="1106">
                  <c:v>91.2</c:v>
                </c:pt>
                <c:pt idx="1107">
                  <c:v>91.02</c:v>
                </c:pt>
                <c:pt idx="1108">
                  <c:v>91.03</c:v>
                </c:pt>
                <c:pt idx="1109">
                  <c:v>91.13</c:v>
                </c:pt>
                <c:pt idx="1110">
                  <c:v>91.2</c:v>
                </c:pt>
                <c:pt idx="1111">
                  <c:v>91.11</c:v>
                </c:pt>
                <c:pt idx="1112">
                  <c:v>91.11</c:v>
                </c:pt>
                <c:pt idx="1113">
                  <c:v>90.93</c:v>
                </c:pt>
                <c:pt idx="1114">
                  <c:v>91.02</c:v>
                </c:pt>
                <c:pt idx="1115">
                  <c:v>91.1</c:v>
                </c:pt>
                <c:pt idx="1116">
                  <c:v>91.01</c:v>
                </c:pt>
                <c:pt idx="1117">
                  <c:v>90.93</c:v>
                </c:pt>
                <c:pt idx="1118">
                  <c:v>91.01</c:v>
                </c:pt>
                <c:pt idx="1119">
                  <c:v>90.93</c:v>
                </c:pt>
                <c:pt idx="1120">
                  <c:v>90.84</c:v>
                </c:pt>
                <c:pt idx="1121">
                  <c:v>90.82</c:v>
                </c:pt>
                <c:pt idx="1122">
                  <c:v>90.82</c:v>
                </c:pt>
                <c:pt idx="1123">
                  <c:v>90.74</c:v>
                </c:pt>
                <c:pt idx="1124">
                  <c:v>90.74</c:v>
                </c:pt>
                <c:pt idx="1125">
                  <c:v>90.82</c:v>
                </c:pt>
                <c:pt idx="1126">
                  <c:v>90.82</c:v>
                </c:pt>
                <c:pt idx="1127">
                  <c:v>90.93</c:v>
                </c:pt>
                <c:pt idx="1128">
                  <c:v>91.01</c:v>
                </c:pt>
                <c:pt idx="1129">
                  <c:v>91.01</c:v>
                </c:pt>
                <c:pt idx="1130">
                  <c:v>90.92</c:v>
                </c:pt>
                <c:pt idx="1131">
                  <c:v>90.92</c:v>
                </c:pt>
                <c:pt idx="1132">
                  <c:v>90.92</c:v>
                </c:pt>
                <c:pt idx="1133">
                  <c:v>90.92</c:v>
                </c:pt>
                <c:pt idx="1134">
                  <c:v>91.1</c:v>
                </c:pt>
                <c:pt idx="1135">
                  <c:v>91.1</c:v>
                </c:pt>
                <c:pt idx="1136">
                  <c:v>91.01</c:v>
                </c:pt>
                <c:pt idx="1137">
                  <c:v>90.92</c:v>
                </c:pt>
                <c:pt idx="1138">
                  <c:v>91.01</c:v>
                </c:pt>
                <c:pt idx="1139">
                  <c:v>91.01</c:v>
                </c:pt>
                <c:pt idx="1140">
                  <c:v>91.01</c:v>
                </c:pt>
                <c:pt idx="1141">
                  <c:v>91.01</c:v>
                </c:pt>
                <c:pt idx="1142">
                  <c:v>91.1</c:v>
                </c:pt>
                <c:pt idx="1143">
                  <c:v>91.1</c:v>
                </c:pt>
                <c:pt idx="1144">
                  <c:v>91.1</c:v>
                </c:pt>
                <c:pt idx="1145">
                  <c:v>91.01</c:v>
                </c:pt>
                <c:pt idx="1146">
                  <c:v>90.93</c:v>
                </c:pt>
                <c:pt idx="1147">
                  <c:v>91</c:v>
                </c:pt>
                <c:pt idx="1148">
                  <c:v>90.92</c:v>
                </c:pt>
                <c:pt idx="1149">
                  <c:v>90.92</c:v>
                </c:pt>
                <c:pt idx="1150">
                  <c:v>90.65</c:v>
                </c:pt>
                <c:pt idx="1151">
                  <c:v>90.64</c:v>
                </c:pt>
                <c:pt idx="1152">
                  <c:v>90.65</c:v>
                </c:pt>
                <c:pt idx="1153">
                  <c:v>90.74</c:v>
                </c:pt>
                <c:pt idx="1154">
                  <c:v>90.74</c:v>
                </c:pt>
                <c:pt idx="1155">
                  <c:v>90.74</c:v>
                </c:pt>
                <c:pt idx="1156">
                  <c:v>90.92</c:v>
                </c:pt>
                <c:pt idx="1157">
                  <c:v>91.18</c:v>
                </c:pt>
                <c:pt idx="1158">
                  <c:v>91.1</c:v>
                </c:pt>
                <c:pt idx="1159">
                  <c:v>91.19</c:v>
                </c:pt>
                <c:pt idx="1160">
                  <c:v>91.36</c:v>
                </c:pt>
                <c:pt idx="1161">
                  <c:v>91.45</c:v>
                </c:pt>
                <c:pt idx="1162">
                  <c:v>91.37</c:v>
                </c:pt>
                <c:pt idx="1163">
                  <c:v>91.54</c:v>
                </c:pt>
                <c:pt idx="1164">
                  <c:v>91.54</c:v>
                </c:pt>
                <c:pt idx="1165">
                  <c:v>91.64</c:v>
                </c:pt>
                <c:pt idx="1166">
                  <c:v>91.64</c:v>
                </c:pt>
                <c:pt idx="1167">
                  <c:v>91.64</c:v>
                </c:pt>
                <c:pt idx="1168">
                  <c:v>91.74</c:v>
                </c:pt>
                <c:pt idx="1169">
                  <c:v>91.73</c:v>
                </c:pt>
                <c:pt idx="1170">
                  <c:v>91.64</c:v>
                </c:pt>
                <c:pt idx="1171">
                  <c:v>91.71</c:v>
                </c:pt>
                <c:pt idx="1172">
                  <c:v>91.82</c:v>
                </c:pt>
                <c:pt idx="1173">
                  <c:v>91.92</c:v>
                </c:pt>
                <c:pt idx="1174">
                  <c:v>92.04</c:v>
                </c:pt>
                <c:pt idx="1175">
                  <c:v>92.03</c:v>
                </c:pt>
                <c:pt idx="1176">
                  <c:v>91.94</c:v>
                </c:pt>
                <c:pt idx="1177">
                  <c:v>91.84</c:v>
                </c:pt>
                <c:pt idx="1178">
                  <c:v>91.66</c:v>
                </c:pt>
                <c:pt idx="1179">
                  <c:v>91.74</c:v>
                </c:pt>
                <c:pt idx="1180">
                  <c:v>91.57</c:v>
                </c:pt>
                <c:pt idx="1181">
                  <c:v>91.47</c:v>
                </c:pt>
                <c:pt idx="1182">
                  <c:v>91.39</c:v>
                </c:pt>
                <c:pt idx="1183">
                  <c:v>91.3</c:v>
                </c:pt>
                <c:pt idx="1184">
                  <c:v>91.37</c:v>
                </c:pt>
                <c:pt idx="1185">
                  <c:v>91.3</c:v>
                </c:pt>
                <c:pt idx="1186">
                  <c:v>91.3</c:v>
                </c:pt>
                <c:pt idx="1187">
                  <c:v>91.47</c:v>
                </c:pt>
                <c:pt idx="1188">
                  <c:v>91.47</c:v>
                </c:pt>
                <c:pt idx="1189">
                  <c:v>91.3</c:v>
                </c:pt>
                <c:pt idx="1190">
                  <c:v>91.27</c:v>
                </c:pt>
                <c:pt idx="1191">
                  <c:v>91.27</c:v>
                </c:pt>
                <c:pt idx="1192">
                  <c:v>91.09</c:v>
                </c:pt>
                <c:pt idx="1193">
                  <c:v>91.09</c:v>
                </c:pt>
                <c:pt idx="1194">
                  <c:v>91.09</c:v>
                </c:pt>
                <c:pt idx="1195">
                  <c:v>91.09</c:v>
                </c:pt>
                <c:pt idx="1196">
                  <c:v>91.35</c:v>
                </c:pt>
                <c:pt idx="1197">
                  <c:v>91.35</c:v>
                </c:pt>
                <c:pt idx="1198">
                  <c:v>91.35</c:v>
                </c:pt>
                <c:pt idx="1199">
                  <c:v>91.45</c:v>
                </c:pt>
                <c:pt idx="1200">
                  <c:v>91.37</c:v>
                </c:pt>
                <c:pt idx="1201">
                  <c:v>91.62</c:v>
                </c:pt>
                <c:pt idx="1202">
                  <c:v>91.71</c:v>
                </c:pt>
                <c:pt idx="1203">
                  <c:v>91.73</c:v>
                </c:pt>
                <c:pt idx="1204">
                  <c:v>91.73</c:v>
                </c:pt>
                <c:pt idx="1205">
                  <c:v>91.64</c:v>
                </c:pt>
                <c:pt idx="1206">
                  <c:v>91.54</c:v>
                </c:pt>
                <c:pt idx="1207">
                  <c:v>91.28</c:v>
                </c:pt>
                <c:pt idx="1208">
                  <c:v>91.53</c:v>
                </c:pt>
                <c:pt idx="1209">
                  <c:v>91.35</c:v>
                </c:pt>
                <c:pt idx="1210">
                  <c:v>91.27</c:v>
                </c:pt>
                <c:pt idx="1211">
                  <c:v>91.27</c:v>
                </c:pt>
                <c:pt idx="1212">
                  <c:v>91.35</c:v>
                </c:pt>
                <c:pt idx="1213">
                  <c:v>91.36</c:v>
                </c:pt>
                <c:pt idx="1214">
                  <c:v>91.44</c:v>
                </c:pt>
                <c:pt idx="1215">
                  <c:v>91.35</c:v>
                </c:pt>
                <c:pt idx="1216">
                  <c:v>91.18</c:v>
                </c:pt>
                <c:pt idx="1217">
                  <c:v>91.27</c:v>
                </c:pt>
                <c:pt idx="1218">
                  <c:v>91.18</c:v>
                </c:pt>
                <c:pt idx="1219">
                  <c:v>91.36</c:v>
                </c:pt>
                <c:pt idx="1220">
                  <c:v>91.45</c:v>
                </c:pt>
                <c:pt idx="1221">
                  <c:v>91.37</c:v>
                </c:pt>
                <c:pt idx="1222">
                  <c:v>91.36</c:v>
                </c:pt>
                <c:pt idx="1223">
                  <c:v>91.36</c:v>
                </c:pt>
                <c:pt idx="1224">
                  <c:v>91.47</c:v>
                </c:pt>
                <c:pt idx="1225">
                  <c:v>91.56</c:v>
                </c:pt>
                <c:pt idx="1226">
                  <c:v>91.47</c:v>
                </c:pt>
                <c:pt idx="1227">
                  <c:v>91.37</c:v>
                </c:pt>
                <c:pt idx="1228">
                  <c:v>91.45</c:v>
                </c:pt>
                <c:pt idx="1229">
                  <c:v>91.45</c:v>
                </c:pt>
                <c:pt idx="1230">
                  <c:v>91.36</c:v>
                </c:pt>
                <c:pt idx="1231">
                  <c:v>91.36</c:v>
                </c:pt>
                <c:pt idx="1232">
                  <c:v>91.18</c:v>
                </c:pt>
                <c:pt idx="1233">
                  <c:v>91.2</c:v>
                </c:pt>
                <c:pt idx="1234">
                  <c:v>91.39</c:v>
                </c:pt>
                <c:pt idx="1235">
                  <c:v>91.39</c:v>
                </c:pt>
                <c:pt idx="1236">
                  <c:v>91.37</c:v>
                </c:pt>
                <c:pt idx="1237">
                  <c:v>91.2</c:v>
                </c:pt>
                <c:pt idx="1238">
                  <c:v>91.31</c:v>
                </c:pt>
                <c:pt idx="1239">
                  <c:v>91.39</c:v>
                </c:pt>
                <c:pt idx="1240">
                  <c:v>91.13</c:v>
                </c:pt>
                <c:pt idx="1241">
                  <c:v>91.3</c:v>
                </c:pt>
                <c:pt idx="1242">
                  <c:v>91.22</c:v>
                </c:pt>
                <c:pt idx="1243">
                  <c:v>91.22</c:v>
                </c:pt>
                <c:pt idx="1244">
                  <c:v>91.22</c:v>
                </c:pt>
                <c:pt idx="1245">
                  <c:v>91.49</c:v>
                </c:pt>
                <c:pt idx="1246">
                  <c:v>92.41</c:v>
                </c:pt>
                <c:pt idx="1247">
                  <c:v>93.25</c:v>
                </c:pt>
                <c:pt idx="1248">
                  <c:v>94.16</c:v>
                </c:pt>
                <c:pt idx="1249">
                  <c:v>94.84</c:v>
                </c:pt>
                <c:pt idx="1250">
                  <c:v>95.57</c:v>
                </c:pt>
                <c:pt idx="1251">
                  <c:v>96.39</c:v>
                </c:pt>
                <c:pt idx="1252">
                  <c:v>96.95</c:v>
                </c:pt>
                <c:pt idx="1253">
                  <c:v>97.79</c:v>
                </c:pt>
                <c:pt idx="1254">
                  <c:v>98.44</c:v>
                </c:pt>
                <c:pt idx="1255">
                  <c:v>99.19</c:v>
                </c:pt>
                <c:pt idx="1256">
                  <c:v>99.75</c:v>
                </c:pt>
                <c:pt idx="1257">
                  <c:v>100.3</c:v>
                </c:pt>
                <c:pt idx="1258">
                  <c:v>100.84</c:v>
                </c:pt>
                <c:pt idx="1259">
                  <c:v>101.49</c:v>
                </c:pt>
                <c:pt idx="1260">
                  <c:v>102.05</c:v>
                </c:pt>
                <c:pt idx="1261">
                  <c:v>102.52</c:v>
                </c:pt>
                <c:pt idx="1262">
                  <c:v>102.98</c:v>
                </c:pt>
                <c:pt idx="1263">
                  <c:v>103.62</c:v>
                </c:pt>
                <c:pt idx="1264">
                  <c:v>103.9</c:v>
                </c:pt>
                <c:pt idx="1265">
                  <c:v>104.38</c:v>
                </c:pt>
                <c:pt idx="1266">
                  <c:v>104.66</c:v>
                </c:pt>
                <c:pt idx="1267">
                  <c:v>105.11</c:v>
                </c:pt>
                <c:pt idx="1268">
                  <c:v>105.5</c:v>
                </c:pt>
                <c:pt idx="1269">
                  <c:v>105.86</c:v>
                </c:pt>
                <c:pt idx="1270">
                  <c:v>106.22</c:v>
                </c:pt>
                <c:pt idx="1271">
                  <c:v>106.6</c:v>
                </c:pt>
                <c:pt idx="1272">
                  <c:v>106.88</c:v>
                </c:pt>
                <c:pt idx="1273">
                  <c:v>107.17</c:v>
                </c:pt>
                <c:pt idx="1274">
                  <c:v>107.62</c:v>
                </c:pt>
                <c:pt idx="1275">
                  <c:v>107.72</c:v>
                </c:pt>
                <c:pt idx="1276">
                  <c:v>108</c:v>
                </c:pt>
                <c:pt idx="1277">
                  <c:v>108.08</c:v>
                </c:pt>
                <c:pt idx="1278">
                  <c:v>108.36</c:v>
                </c:pt>
                <c:pt idx="1279">
                  <c:v>108.64</c:v>
                </c:pt>
                <c:pt idx="1280">
                  <c:v>108.75</c:v>
                </c:pt>
                <c:pt idx="1281">
                  <c:v>108.94</c:v>
                </c:pt>
                <c:pt idx="1282">
                  <c:v>109.21</c:v>
                </c:pt>
                <c:pt idx="1283">
                  <c:v>109.49</c:v>
                </c:pt>
                <c:pt idx="1284">
                  <c:v>109.69</c:v>
                </c:pt>
                <c:pt idx="1285">
                  <c:v>109.97</c:v>
                </c:pt>
                <c:pt idx="1286">
                  <c:v>110.15</c:v>
                </c:pt>
                <c:pt idx="1287">
                  <c:v>110.53</c:v>
                </c:pt>
                <c:pt idx="1288">
                  <c:v>110.7</c:v>
                </c:pt>
                <c:pt idx="1289">
                  <c:v>110.81</c:v>
                </c:pt>
                <c:pt idx="1290">
                  <c:v>110.98</c:v>
                </c:pt>
                <c:pt idx="1291">
                  <c:v>111</c:v>
                </c:pt>
                <c:pt idx="1292">
                  <c:v>111.17</c:v>
                </c:pt>
                <c:pt idx="1293">
                  <c:v>111.44</c:v>
                </c:pt>
                <c:pt idx="1294">
                  <c:v>111.65</c:v>
                </c:pt>
                <c:pt idx="1295">
                  <c:v>112.01</c:v>
                </c:pt>
                <c:pt idx="1296">
                  <c:v>112.12</c:v>
                </c:pt>
                <c:pt idx="1297">
                  <c:v>112.3</c:v>
                </c:pt>
                <c:pt idx="1298">
                  <c:v>112.65</c:v>
                </c:pt>
                <c:pt idx="1299">
                  <c:v>112.83</c:v>
                </c:pt>
                <c:pt idx="1300">
                  <c:v>112.85</c:v>
                </c:pt>
                <c:pt idx="1301">
                  <c:v>113.12</c:v>
                </c:pt>
                <c:pt idx="1302">
                  <c:v>113.3</c:v>
                </c:pt>
                <c:pt idx="1303">
                  <c:v>113.4</c:v>
                </c:pt>
                <c:pt idx="1304">
                  <c:v>113.58</c:v>
                </c:pt>
                <c:pt idx="1305">
                  <c:v>113.59</c:v>
                </c:pt>
                <c:pt idx="1306">
                  <c:v>113.4</c:v>
                </c:pt>
                <c:pt idx="1307">
                  <c:v>113.3</c:v>
                </c:pt>
                <c:pt idx="1308">
                  <c:v>113.22</c:v>
                </c:pt>
                <c:pt idx="1309">
                  <c:v>113.22</c:v>
                </c:pt>
                <c:pt idx="1310">
                  <c:v>113.49</c:v>
                </c:pt>
                <c:pt idx="1311">
                  <c:v>113.4</c:v>
                </c:pt>
                <c:pt idx="1312">
                  <c:v>113.59</c:v>
                </c:pt>
                <c:pt idx="1313">
                  <c:v>113.69</c:v>
                </c:pt>
                <c:pt idx="1314">
                  <c:v>113.67</c:v>
                </c:pt>
                <c:pt idx="1315">
                  <c:v>113.58</c:v>
                </c:pt>
                <c:pt idx="1316">
                  <c:v>113.39</c:v>
                </c:pt>
                <c:pt idx="1317">
                  <c:v>113.39</c:v>
                </c:pt>
                <c:pt idx="1318">
                  <c:v>113.39</c:v>
                </c:pt>
                <c:pt idx="1319">
                  <c:v>113.57</c:v>
                </c:pt>
                <c:pt idx="1320">
                  <c:v>113.58</c:v>
                </c:pt>
                <c:pt idx="1321">
                  <c:v>113.75</c:v>
                </c:pt>
                <c:pt idx="1322">
                  <c:v>113.66</c:v>
                </c:pt>
                <c:pt idx="1323">
                  <c:v>113.66</c:v>
                </c:pt>
                <c:pt idx="1324">
                  <c:v>113.65</c:v>
                </c:pt>
                <c:pt idx="1325">
                  <c:v>113.66</c:v>
                </c:pt>
                <c:pt idx="1326">
                  <c:v>113.65</c:v>
                </c:pt>
                <c:pt idx="1327">
                  <c:v>113.66</c:v>
                </c:pt>
                <c:pt idx="1328">
                  <c:v>113.75</c:v>
                </c:pt>
                <c:pt idx="1329">
                  <c:v>113.83</c:v>
                </c:pt>
                <c:pt idx="1330">
                  <c:v>113.75</c:v>
                </c:pt>
                <c:pt idx="1331">
                  <c:v>113.66</c:v>
                </c:pt>
                <c:pt idx="1332">
                  <c:v>113.83</c:v>
                </c:pt>
                <c:pt idx="1333">
                  <c:v>113.93</c:v>
                </c:pt>
                <c:pt idx="1334">
                  <c:v>114.11</c:v>
                </c:pt>
                <c:pt idx="1335">
                  <c:v>114.11</c:v>
                </c:pt>
                <c:pt idx="1336">
                  <c:v>114.11</c:v>
                </c:pt>
                <c:pt idx="1337">
                  <c:v>113.83</c:v>
                </c:pt>
                <c:pt idx="1338">
                  <c:v>113.74</c:v>
                </c:pt>
                <c:pt idx="1339">
                  <c:v>113.85</c:v>
                </c:pt>
                <c:pt idx="1340">
                  <c:v>113.85</c:v>
                </c:pt>
                <c:pt idx="1341">
                  <c:v>113.85</c:v>
                </c:pt>
                <c:pt idx="1342">
                  <c:v>113.93</c:v>
                </c:pt>
                <c:pt idx="1343">
                  <c:v>113.74</c:v>
                </c:pt>
                <c:pt idx="1344">
                  <c:v>113.83</c:v>
                </c:pt>
                <c:pt idx="1345">
                  <c:v>113.83</c:v>
                </c:pt>
                <c:pt idx="1346">
                  <c:v>113.93</c:v>
                </c:pt>
                <c:pt idx="1347">
                  <c:v>114.11</c:v>
                </c:pt>
                <c:pt idx="1348">
                  <c:v>114.11</c:v>
                </c:pt>
                <c:pt idx="1349">
                  <c:v>114.03</c:v>
                </c:pt>
                <c:pt idx="1350">
                  <c:v>114.03</c:v>
                </c:pt>
                <c:pt idx="1351">
                  <c:v>114.11</c:v>
                </c:pt>
                <c:pt idx="1352">
                  <c:v>114.22</c:v>
                </c:pt>
                <c:pt idx="1353">
                  <c:v>114.13</c:v>
                </c:pt>
                <c:pt idx="1354">
                  <c:v>114.13</c:v>
                </c:pt>
                <c:pt idx="1355">
                  <c:v>114.11</c:v>
                </c:pt>
                <c:pt idx="1356">
                  <c:v>113.83</c:v>
                </c:pt>
                <c:pt idx="1357">
                  <c:v>113.74</c:v>
                </c:pt>
                <c:pt idx="1358">
                  <c:v>113.65</c:v>
                </c:pt>
                <c:pt idx="1359">
                  <c:v>113.74</c:v>
                </c:pt>
                <c:pt idx="1360">
                  <c:v>113.83</c:v>
                </c:pt>
                <c:pt idx="1361">
                  <c:v>113.83</c:v>
                </c:pt>
                <c:pt idx="1362">
                  <c:v>113.93</c:v>
                </c:pt>
                <c:pt idx="1363">
                  <c:v>114.02</c:v>
                </c:pt>
                <c:pt idx="1364">
                  <c:v>114.19</c:v>
                </c:pt>
                <c:pt idx="1365">
                  <c:v>114.1</c:v>
                </c:pt>
                <c:pt idx="1366">
                  <c:v>114.11</c:v>
                </c:pt>
                <c:pt idx="1367">
                  <c:v>114.21</c:v>
                </c:pt>
                <c:pt idx="1368">
                  <c:v>114.19</c:v>
                </c:pt>
                <c:pt idx="1369">
                  <c:v>114.1</c:v>
                </c:pt>
                <c:pt idx="1370">
                  <c:v>114.1</c:v>
                </c:pt>
                <c:pt idx="1371">
                  <c:v>114.11</c:v>
                </c:pt>
                <c:pt idx="1372">
                  <c:v>114.29</c:v>
                </c:pt>
                <c:pt idx="1373">
                  <c:v>114.18</c:v>
                </c:pt>
                <c:pt idx="1374">
                  <c:v>114.01</c:v>
                </c:pt>
                <c:pt idx="1375">
                  <c:v>113.9</c:v>
                </c:pt>
                <c:pt idx="1376">
                  <c:v>113.82</c:v>
                </c:pt>
                <c:pt idx="1377">
                  <c:v>113.82</c:v>
                </c:pt>
                <c:pt idx="1378">
                  <c:v>113.82</c:v>
                </c:pt>
                <c:pt idx="1379">
                  <c:v>113.91</c:v>
                </c:pt>
                <c:pt idx="1380">
                  <c:v>113.82</c:v>
                </c:pt>
                <c:pt idx="1381">
                  <c:v>113.91</c:v>
                </c:pt>
                <c:pt idx="1382">
                  <c:v>113.91</c:v>
                </c:pt>
                <c:pt idx="1383">
                  <c:v>114.02</c:v>
                </c:pt>
                <c:pt idx="1384">
                  <c:v>114.29</c:v>
                </c:pt>
                <c:pt idx="1385">
                  <c:v>114.02</c:v>
                </c:pt>
                <c:pt idx="1386">
                  <c:v>114.21</c:v>
                </c:pt>
                <c:pt idx="1387">
                  <c:v>114.3</c:v>
                </c:pt>
                <c:pt idx="1388">
                  <c:v>114.4</c:v>
                </c:pt>
                <c:pt idx="1389">
                  <c:v>114.3</c:v>
                </c:pt>
                <c:pt idx="1390">
                  <c:v>114.11</c:v>
                </c:pt>
                <c:pt idx="1391">
                  <c:v>114.13</c:v>
                </c:pt>
                <c:pt idx="1392">
                  <c:v>114.3</c:v>
                </c:pt>
                <c:pt idx="1393">
                  <c:v>114.11</c:v>
                </c:pt>
                <c:pt idx="1394">
                  <c:v>114.02</c:v>
                </c:pt>
                <c:pt idx="1395">
                  <c:v>113.55</c:v>
                </c:pt>
                <c:pt idx="1396">
                  <c:v>113.18</c:v>
                </c:pt>
                <c:pt idx="1397">
                  <c:v>112.64</c:v>
                </c:pt>
                <c:pt idx="1398">
                  <c:v>112.26</c:v>
                </c:pt>
                <c:pt idx="1399">
                  <c:v>111.8</c:v>
                </c:pt>
                <c:pt idx="1400">
                  <c:v>111.52</c:v>
                </c:pt>
                <c:pt idx="1401">
                  <c:v>111.05</c:v>
                </c:pt>
                <c:pt idx="1402">
                  <c:v>110.6</c:v>
                </c:pt>
                <c:pt idx="1403">
                  <c:v>110.32</c:v>
                </c:pt>
                <c:pt idx="1404">
                  <c:v>109.94</c:v>
                </c:pt>
                <c:pt idx="1405">
                  <c:v>109.66</c:v>
                </c:pt>
                <c:pt idx="1406">
                  <c:v>109.47</c:v>
                </c:pt>
                <c:pt idx="1407">
                  <c:v>109.1</c:v>
                </c:pt>
                <c:pt idx="1408">
                  <c:v>108.82</c:v>
                </c:pt>
                <c:pt idx="1409">
                  <c:v>108.62</c:v>
                </c:pt>
                <c:pt idx="1410">
                  <c:v>108.27</c:v>
                </c:pt>
                <c:pt idx="1411">
                  <c:v>108.07</c:v>
                </c:pt>
                <c:pt idx="1412">
                  <c:v>107.79</c:v>
                </c:pt>
                <c:pt idx="1413">
                  <c:v>107.52</c:v>
                </c:pt>
                <c:pt idx="1414">
                  <c:v>107.25</c:v>
                </c:pt>
                <c:pt idx="1415">
                  <c:v>107.06</c:v>
                </c:pt>
                <c:pt idx="1416">
                  <c:v>106.78</c:v>
                </c:pt>
                <c:pt idx="1417">
                  <c:v>106.58</c:v>
                </c:pt>
                <c:pt idx="1418">
                  <c:v>106.49</c:v>
                </c:pt>
                <c:pt idx="1419">
                  <c:v>106.21</c:v>
                </c:pt>
                <c:pt idx="1420">
                  <c:v>106.13</c:v>
                </c:pt>
                <c:pt idx="1421">
                  <c:v>106.13</c:v>
                </c:pt>
                <c:pt idx="1422">
                  <c:v>106.21</c:v>
                </c:pt>
                <c:pt idx="1423">
                  <c:v>106.13</c:v>
                </c:pt>
                <c:pt idx="1424">
                  <c:v>105.94</c:v>
                </c:pt>
                <c:pt idx="1425">
                  <c:v>105.84</c:v>
                </c:pt>
                <c:pt idx="1426">
                  <c:v>105.65</c:v>
                </c:pt>
                <c:pt idx="1427">
                  <c:v>105.55</c:v>
                </c:pt>
                <c:pt idx="1428">
                  <c:v>105.37</c:v>
                </c:pt>
                <c:pt idx="1429">
                  <c:v>105.27</c:v>
                </c:pt>
                <c:pt idx="1430">
                  <c:v>105.26</c:v>
                </c:pt>
                <c:pt idx="1431">
                  <c:v>104.99</c:v>
                </c:pt>
                <c:pt idx="1432">
                  <c:v>104.81</c:v>
                </c:pt>
                <c:pt idx="1433">
                  <c:v>104.63</c:v>
                </c:pt>
                <c:pt idx="1434">
                  <c:v>104.71</c:v>
                </c:pt>
                <c:pt idx="1435">
                  <c:v>104.53</c:v>
                </c:pt>
                <c:pt idx="1436">
                  <c:v>104.54</c:v>
                </c:pt>
                <c:pt idx="1437">
                  <c:v>104.81</c:v>
                </c:pt>
                <c:pt idx="1438">
                  <c:v>104.71</c:v>
                </c:pt>
                <c:pt idx="1439">
                  <c:v>104.44</c:v>
                </c:pt>
                <c:pt idx="1440">
                  <c:v>104.24</c:v>
                </c:pt>
                <c:pt idx="1441">
                  <c:v>104.23</c:v>
                </c:pt>
                <c:pt idx="1442">
                  <c:v>104.15</c:v>
                </c:pt>
                <c:pt idx="1443">
                  <c:v>104.06</c:v>
                </c:pt>
                <c:pt idx="1444">
                  <c:v>104.15</c:v>
                </c:pt>
                <c:pt idx="1445">
                  <c:v>104.15</c:v>
                </c:pt>
                <c:pt idx="1446">
                  <c:v>104.06</c:v>
                </c:pt>
                <c:pt idx="1447">
                  <c:v>104.15</c:v>
                </c:pt>
                <c:pt idx="1448">
                  <c:v>104.34</c:v>
                </c:pt>
                <c:pt idx="1449">
                  <c:v>104.43</c:v>
                </c:pt>
                <c:pt idx="1450">
                  <c:v>104.51</c:v>
                </c:pt>
                <c:pt idx="1451">
                  <c:v>104.44</c:v>
                </c:pt>
                <c:pt idx="1452">
                  <c:v>104.63</c:v>
                </c:pt>
                <c:pt idx="1453">
                  <c:v>104.71</c:v>
                </c:pt>
                <c:pt idx="1454">
                  <c:v>104.44</c:v>
                </c:pt>
                <c:pt idx="1455">
                  <c:v>104.34</c:v>
                </c:pt>
                <c:pt idx="1456">
                  <c:v>104.16</c:v>
                </c:pt>
                <c:pt idx="1457">
                  <c:v>104.16</c:v>
                </c:pt>
                <c:pt idx="1458">
                  <c:v>104.34</c:v>
                </c:pt>
                <c:pt idx="1459">
                  <c:v>104.15</c:v>
                </c:pt>
                <c:pt idx="1460">
                  <c:v>104.07</c:v>
                </c:pt>
                <c:pt idx="1461">
                  <c:v>103.98</c:v>
                </c:pt>
                <c:pt idx="1462">
                  <c:v>103.98</c:v>
                </c:pt>
                <c:pt idx="1463">
                  <c:v>103.96</c:v>
                </c:pt>
                <c:pt idx="1464">
                  <c:v>103.61</c:v>
                </c:pt>
                <c:pt idx="1465">
                  <c:v>103.61</c:v>
                </c:pt>
                <c:pt idx="1466">
                  <c:v>103.52</c:v>
                </c:pt>
                <c:pt idx="1467">
                  <c:v>103.52</c:v>
                </c:pt>
                <c:pt idx="1468">
                  <c:v>103.69</c:v>
                </c:pt>
                <c:pt idx="1469">
                  <c:v>103.69</c:v>
                </c:pt>
                <c:pt idx="1470">
                  <c:v>103.78</c:v>
                </c:pt>
                <c:pt idx="1471">
                  <c:v>103.52</c:v>
                </c:pt>
                <c:pt idx="1472">
                  <c:v>103.51</c:v>
                </c:pt>
                <c:pt idx="1473">
                  <c:v>103.33</c:v>
                </c:pt>
                <c:pt idx="1474">
                  <c:v>103.25</c:v>
                </c:pt>
                <c:pt idx="1475">
                  <c:v>103.34</c:v>
                </c:pt>
                <c:pt idx="1476">
                  <c:v>103.33</c:v>
                </c:pt>
                <c:pt idx="1477">
                  <c:v>103.16</c:v>
                </c:pt>
                <c:pt idx="1478">
                  <c:v>103.06</c:v>
                </c:pt>
                <c:pt idx="1479">
                  <c:v>103.16</c:v>
                </c:pt>
                <c:pt idx="1480">
                  <c:v>103.06</c:v>
                </c:pt>
                <c:pt idx="1481">
                  <c:v>103.06</c:v>
                </c:pt>
                <c:pt idx="1482">
                  <c:v>103.14</c:v>
                </c:pt>
                <c:pt idx="1483">
                  <c:v>103.16</c:v>
                </c:pt>
                <c:pt idx="1484">
                  <c:v>103.33</c:v>
                </c:pt>
                <c:pt idx="1485">
                  <c:v>103.23</c:v>
                </c:pt>
                <c:pt idx="1486">
                  <c:v>103.05</c:v>
                </c:pt>
                <c:pt idx="1487">
                  <c:v>103.04</c:v>
                </c:pt>
                <c:pt idx="1488">
                  <c:v>102.96</c:v>
                </c:pt>
                <c:pt idx="1489">
                  <c:v>102.87</c:v>
                </c:pt>
                <c:pt idx="1490">
                  <c:v>102.87</c:v>
                </c:pt>
                <c:pt idx="1491">
                  <c:v>102.87</c:v>
                </c:pt>
                <c:pt idx="1492">
                  <c:v>102.77</c:v>
                </c:pt>
                <c:pt idx="1493">
                  <c:v>102.68</c:v>
                </c:pt>
                <c:pt idx="1494">
                  <c:v>102.76</c:v>
                </c:pt>
                <c:pt idx="1495">
                  <c:v>102.68</c:v>
                </c:pt>
                <c:pt idx="1496">
                  <c:v>102.68</c:v>
                </c:pt>
                <c:pt idx="1497">
                  <c:v>102.77</c:v>
                </c:pt>
                <c:pt idx="1498">
                  <c:v>102.85</c:v>
                </c:pt>
                <c:pt idx="1499">
                  <c:v>102.85</c:v>
                </c:pt>
                <c:pt idx="1500">
                  <c:v>102.85</c:v>
                </c:pt>
                <c:pt idx="1501">
                  <c:v>102.76</c:v>
                </c:pt>
                <c:pt idx="1502">
                  <c:v>102.77</c:v>
                </c:pt>
                <c:pt idx="1503">
                  <c:v>102.77</c:v>
                </c:pt>
                <c:pt idx="1504">
                  <c:v>102.77</c:v>
                </c:pt>
                <c:pt idx="1505">
                  <c:v>102.85</c:v>
                </c:pt>
                <c:pt idx="1506">
                  <c:v>102.87</c:v>
                </c:pt>
                <c:pt idx="1507">
                  <c:v>102.87</c:v>
                </c:pt>
                <c:pt idx="1508">
                  <c:v>103.04</c:v>
                </c:pt>
                <c:pt idx="1509">
                  <c:v>103.04</c:v>
                </c:pt>
                <c:pt idx="1510">
                  <c:v>103.12</c:v>
                </c:pt>
                <c:pt idx="1511">
                  <c:v>102.95</c:v>
                </c:pt>
                <c:pt idx="1512">
                  <c:v>102.95</c:v>
                </c:pt>
                <c:pt idx="1513">
                  <c:v>102.93</c:v>
                </c:pt>
                <c:pt idx="1514">
                  <c:v>102.85</c:v>
                </c:pt>
                <c:pt idx="1515">
                  <c:v>102.76</c:v>
                </c:pt>
                <c:pt idx="1516">
                  <c:v>102.66</c:v>
                </c:pt>
                <c:pt idx="1517">
                  <c:v>102.66</c:v>
                </c:pt>
                <c:pt idx="1518">
                  <c:v>102.93</c:v>
                </c:pt>
                <c:pt idx="1519">
                  <c:v>102.95</c:v>
                </c:pt>
                <c:pt idx="1520">
                  <c:v>103.21</c:v>
                </c:pt>
                <c:pt idx="1521">
                  <c:v>103.3</c:v>
                </c:pt>
                <c:pt idx="1522">
                  <c:v>103.22</c:v>
                </c:pt>
                <c:pt idx="1523">
                  <c:v>103.23</c:v>
                </c:pt>
                <c:pt idx="1524">
                  <c:v>103.33</c:v>
                </c:pt>
                <c:pt idx="1525">
                  <c:v>103.59</c:v>
                </c:pt>
                <c:pt idx="1526">
                  <c:v>103.42</c:v>
                </c:pt>
                <c:pt idx="1527">
                  <c:v>103.52</c:v>
                </c:pt>
                <c:pt idx="1528">
                  <c:v>103.69</c:v>
                </c:pt>
                <c:pt idx="1529">
                  <c:v>103.61</c:v>
                </c:pt>
                <c:pt idx="1530">
                  <c:v>103.87</c:v>
                </c:pt>
                <c:pt idx="1531">
                  <c:v>103.87</c:v>
                </c:pt>
                <c:pt idx="1532">
                  <c:v>103.87</c:v>
                </c:pt>
                <c:pt idx="1533">
                  <c:v>103.87</c:v>
                </c:pt>
                <c:pt idx="1534">
                  <c:v>103.87</c:v>
                </c:pt>
                <c:pt idx="1535">
                  <c:v>103.61</c:v>
                </c:pt>
                <c:pt idx="1536">
                  <c:v>103.69</c:v>
                </c:pt>
                <c:pt idx="1537">
                  <c:v>103.6</c:v>
                </c:pt>
                <c:pt idx="1538">
                  <c:v>103.61</c:v>
                </c:pt>
                <c:pt idx="1539">
                  <c:v>103.7</c:v>
                </c:pt>
                <c:pt idx="1540">
                  <c:v>103.7</c:v>
                </c:pt>
                <c:pt idx="1541">
                  <c:v>103.7</c:v>
                </c:pt>
                <c:pt idx="1542">
                  <c:v>103.61</c:v>
                </c:pt>
                <c:pt idx="1543">
                  <c:v>103.7</c:v>
                </c:pt>
                <c:pt idx="1544">
                  <c:v>103.96</c:v>
                </c:pt>
                <c:pt idx="1545">
                  <c:v>103.89</c:v>
                </c:pt>
                <c:pt idx="1546">
                  <c:v>103.98</c:v>
                </c:pt>
                <c:pt idx="1547">
                  <c:v>103.98</c:v>
                </c:pt>
                <c:pt idx="1548">
                  <c:v>103.98</c:v>
                </c:pt>
                <c:pt idx="1549">
                  <c:v>104.06</c:v>
                </c:pt>
                <c:pt idx="1550">
                  <c:v>104.15</c:v>
                </c:pt>
                <c:pt idx="1551">
                  <c:v>104.26</c:v>
                </c:pt>
                <c:pt idx="1552">
                  <c:v>104.26</c:v>
                </c:pt>
                <c:pt idx="1553">
                  <c:v>104.35</c:v>
                </c:pt>
                <c:pt idx="1554">
                  <c:v>104.35</c:v>
                </c:pt>
                <c:pt idx="1555">
                  <c:v>104.44</c:v>
                </c:pt>
                <c:pt idx="1556">
                  <c:v>104.55</c:v>
                </c:pt>
                <c:pt idx="1557">
                  <c:v>104.55</c:v>
                </c:pt>
                <c:pt idx="1558">
                  <c:v>104.46</c:v>
                </c:pt>
                <c:pt idx="1559">
                  <c:v>104.73</c:v>
                </c:pt>
                <c:pt idx="1560">
                  <c:v>104.73</c:v>
                </c:pt>
                <c:pt idx="1561">
                  <c:v>104.73</c:v>
                </c:pt>
                <c:pt idx="1562">
                  <c:v>104.64</c:v>
                </c:pt>
                <c:pt idx="1563">
                  <c:v>104.82</c:v>
                </c:pt>
                <c:pt idx="1564">
                  <c:v>104.82</c:v>
                </c:pt>
                <c:pt idx="1565">
                  <c:v>104.83</c:v>
                </c:pt>
                <c:pt idx="1566">
                  <c:v>104.91</c:v>
                </c:pt>
                <c:pt idx="1567">
                  <c:v>104.83</c:v>
                </c:pt>
                <c:pt idx="1568">
                  <c:v>105.1</c:v>
                </c:pt>
                <c:pt idx="1569">
                  <c:v>104.91</c:v>
                </c:pt>
                <c:pt idx="1570">
                  <c:v>105.01</c:v>
                </c:pt>
                <c:pt idx="1571">
                  <c:v>104.91</c:v>
                </c:pt>
                <c:pt idx="1572">
                  <c:v>104.91</c:v>
                </c:pt>
                <c:pt idx="1573">
                  <c:v>104.91</c:v>
                </c:pt>
                <c:pt idx="1574">
                  <c:v>104.83</c:v>
                </c:pt>
                <c:pt idx="1575">
                  <c:v>104.91</c:v>
                </c:pt>
                <c:pt idx="1576">
                  <c:v>105.01</c:v>
                </c:pt>
                <c:pt idx="1577">
                  <c:v>105.02</c:v>
                </c:pt>
                <c:pt idx="1578">
                  <c:v>105.1</c:v>
                </c:pt>
                <c:pt idx="1579">
                  <c:v>105.19</c:v>
                </c:pt>
                <c:pt idx="1580">
                  <c:v>105.01</c:v>
                </c:pt>
                <c:pt idx="1581">
                  <c:v>104.9</c:v>
                </c:pt>
                <c:pt idx="1582">
                  <c:v>104.81</c:v>
                </c:pt>
                <c:pt idx="1583">
                  <c:v>104.62</c:v>
                </c:pt>
                <c:pt idx="1584">
                  <c:v>104.54</c:v>
                </c:pt>
                <c:pt idx="1585">
                  <c:v>104.62</c:v>
                </c:pt>
                <c:pt idx="1586">
                  <c:v>104.53</c:v>
                </c:pt>
                <c:pt idx="1587">
                  <c:v>104.53</c:v>
                </c:pt>
                <c:pt idx="1588">
                  <c:v>104.44</c:v>
                </c:pt>
                <c:pt idx="1589">
                  <c:v>104.43</c:v>
                </c:pt>
                <c:pt idx="1590">
                  <c:v>104.35</c:v>
                </c:pt>
                <c:pt idx="1591">
                  <c:v>104.43</c:v>
                </c:pt>
                <c:pt idx="1592">
                  <c:v>104.43</c:v>
                </c:pt>
                <c:pt idx="1593">
                  <c:v>104.42</c:v>
                </c:pt>
                <c:pt idx="1594">
                  <c:v>104.15</c:v>
                </c:pt>
                <c:pt idx="1595">
                  <c:v>103.42</c:v>
                </c:pt>
                <c:pt idx="1596">
                  <c:v>102.57</c:v>
                </c:pt>
                <c:pt idx="1597">
                  <c:v>101.56</c:v>
                </c:pt>
                <c:pt idx="1598">
                  <c:v>100.8</c:v>
                </c:pt>
                <c:pt idx="1599">
                  <c:v>99.98</c:v>
                </c:pt>
                <c:pt idx="1600">
                  <c:v>99.04</c:v>
                </c:pt>
                <c:pt idx="1601">
                  <c:v>98.22</c:v>
                </c:pt>
                <c:pt idx="1602">
                  <c:v>97.57</c:v>
                </c:pt>
                <c:pt idx="1603">
                  <c:v>97.1</c:v>
                </c:pt>
                <c:pt idx="1604">
                  <c:v>96.26</c:v>
                </c:pt>
                <c:pt idx="1605">
                  <c:v>95.7</c:v>
                </c:pt>
                <c:pt idx="1606">
                  <c:v>94.88</c:v>
                </c:pt>
                <c:pt idx="1607">
                  <c:v>94.32</c:v>
                </c:pt>
                <c:pt idx="1608">
                  <c:v>93.59</c:v>
                </c:pt>
                <c:pt idx="1609">
                  <c:v>93.03</c:v>
                </c:pt>
                <c:pt idx="1610">
                  <c:v>92.47</c:v>
                </c:pt>
                <c:pt idx="1611">
                  <c:v>91.73</c:v>
                </c:pt>
                <c:pt idx="1612">
                  <c:v>91.01</c:v>
                </c:pt>
                <c:pt idx="1613">
                  <c:v>90.53</c:v>
                </c:pt>
                <c:pt idx="1614">
                  <c:v>89.8</c:v>
                </c:pt>
                <c:pt idx="1615">
                  <c:v>89.25</c:v>
                </c:pt>
                <c:pt idx="1616">
                  <c:v>88.79</c:v>
                </c:pt>
                <c:pt idx="1617">
                  <c:v>88.69</c:v>
                </c:pt>
                <c:pt idx="1618">
                  <c:v>88.41</c:v>
                </c:pt>
                <c:pt idx="1619">
                  <c:v>87.87</c:v>
                </c:pt>
                <c:pt idx="1620">
                  <c:v>87.5</c:v>
                </c:pt>
                <c:pt idx="1621">
                  <c:v>87.05</c:v>
                </c:pt>
                <c:pt idx="1622">
                  <c:v>86.58</c:v>
                </c:pt>
                <c:pt idx="1623">
                  <c:v>86.38</c:v>
                </c:pt>
                <c:pt idx="1624">
                  <c:v>86.11</c:v>
                </c:pt>
                <c:pt idx="1625">
                  <c:v>85.91</c:v>
                </c:pt>
                <c:pt idx="1626">
                  <c:v>85.74</c:v>
                </c:pt>
                <c:pt idx="1627">
                  <c:v>85.74</c:v>
                </c:pt>
                <c:pt idx="1628">
                  <c:v>85.65</c:v>
                </c:pt>
                <c:pt idx="1629">
                  <c:v>85.3</c:v>
                </c:pt>
                <c:pt idx="1630">
                  <c:v>85.1</c:v>
                </c:pt>
                <c:pt idx="1631">
                  <c:v>84.92</c:v>
                </c:pt>
                <c:pt idx="1632">
                  <c:v>84.56</c:v>
                </c:pt>
                <c:pt idx="1633">
                  <c:v>84.55</c:v>
                </c:pt>
                <c:pt idx="1634">
                  <c:v>84.45</c:v>
                </c:pt>
                <c:pt idx="1635">
                  <c:v>84.28</c:v>
                </c:pt>
                <c:pt idx="1636">
                  <c:v>84.09</c:v>
                </c:pt>
                <c:pt idx="1637">
                  <c:v>84</c:v>
                </c:pt>
                <c:pt idx="1638">
                  <c:v>83.55</c:v>
                </c:pt>
                <c:pt idx="1639">
                  <c:v>83.19</c:v>
                </c:pt>
                <c:pt idx="1640">
                  <c:v>82.82</c:v>
                </c:pt>
                <c:pt idx="1641">
                  <c:v>82.82</c:v>
                </c:pt>
                <c:pt idx="1642">
                  <c:v>82.82</c:v>
                </c:pt>
                <c:pt idx="1643">
                  <c:v>82.63</c:v>
                </c:pt>
                <c:pt idx="1644">
                  <c:v>82.46</c:v>
                </c:pt>
                <c:pt idx="1645">
                  <c:v>82.19</c:v>
                </c:pt>
                <c:pt idx="1646">
                  <c:v>82</c:v>
                </c:pt>
                <c:pt idx="1647">
                  <c:v>81.73</c:v>
                </c:pt>
                <c:pt idx="1648">
                  <c:v>81.45</c:v>
                </c:pt>
                <c:pt idx="1649">
                  <c:v>81.09</c:v>
                </c:pt>
                <c:pt idx="1650">
                  <c:v>80.89</c:v>
                </c:pt>
                <c:pt idx="1651">
                  <c:v>80.7</c:v>
                </c:pt>
                <c:pt idx="1652">
                  <c:v>80.61</c:v>
                </c:pt>
                <c:pt idx="1653">
                  <c:v>80.5</c:v>
                </c:pt>
                <c:pt idx="1654">
                  <c:v>80.5</c:v>
                </c:pt>
                <c:pt idx="1655">
                  <c:v>80.41</c:v>
                </c:pt>
                <c:pt idx="1656">
                  <c:v>80.239999999999995</c:v>
                </c:pt>
                <c:pt idx="1657">
                  <c:v>80.3</c:v>
                </c:pt>
                <c:pt idx="1658">
                  <c:v>80.22</c:v>
                </c:pt>
                <c:pt idx="1659">
                  <c:v>80.239999999999995</c:v>
                </c:pt>
                <c:pt idx="1660">
                  <c:v>80.33</c:v>
                </c:pt>
                <c:pt idx="1661">
                  <c:v>80.33</c:v>
                </c:pt>
                <c:pt idx="1662">
                  <c:v>80.5</c:v>
                </c:pt>
                <c:pt idx="1663">
                  <c:v>80.41</c:v>
                </c:pt>
                <c:pt idx="1664">
                  <c:v>80.5</c:v>
                </c:pt>
                <c:pt idx="1665">
                  <c:v>80.41</c:v>
                </c:pt>
                <c:pt idx="1666">
                  <c:v>80.33</c:v>
                </c:pt>
                <c:pt idx="1667">
                  <c:v>80.33</c:v>
                </c:pt>
                <c:pt idx="1668">
                  <c:v>80.239999999999995</c:v>
                </c:pt>
                <c:pt idx="1669">
                  <c:v>80.14</c:v>
                </c:pt>
                <c:pt idx="1670">
                  <c:v>79.959999999999994</c:v>
                </c:pt>
                <c:pt idx="1671">
                  <c:v>79.77</c:v>
                </c:pt>
                <c:pt idx="1672">
                  <c:v>79.77</c:v>
                </c:pt>
                <c:pt idx="1673">
                  <c:v>79.77</c:v>
                </c:pt>
                <c:pt idx="1674">
                  <c:v>79.77</c:v>
                </c:pt>
                <c:pt idx="1675">
                  <c:v>79.680000000000007</c:v>
                </c:pt>
                <c:pt idx="1676">
                  <c:v>79.5</c:v>
                </c:pt>
                <c:pt idx="1677">
                  <c:v>79.319999999999993</c:v>
                </c:pt>
                <c:pt idx="1678">
                  <c:v>79.400000000000006</c:v>
                </c:pt>
                <c:pt idx="1679">
                  <c:v>79.3</c:v>
                </c:pt>
                <c:pt idx="1680">
                  <c:v>79.42</c:v>
                </c:pt>
                <c:pt idx="1681">
                  <c:v>79.5</c:v>
                </c:pt>
                <c:pt idx="1682">
                  <c:v>79.599999999999994</c:v>
                </c:pt>
                <c:pt idx="1683">
                  <c:v>79.599999999999994</c:v>
                </c:pt>
                <c:pt idx="1684">
                  <c:v>79.52</c:v>
                </c:pt>
                <c:pt idx="1685">
                  <c:v>79.42</c:v>
                </c:pt>
                <c:pt idx="1686">
                  <c:v>79.319999999999993</c:v>
                </c:pt>
                <c:pt idx="1687">
                  <c:v>79.23</c:v>
                </c:pt>
                <c:pt idx="1688">
                  <c:v>79.150000000000006</c:v>
                </c:pt>
                <c:pt idx="1689">
                  <c:v>78.88</c:v>
                </c:pt>
                <c:pt idx="1690">
                  <c:v>78.86</c:v>
                </c:pt>
                <c:pt idx="1691">
                  <c:v>78.66</c:v>
                </c:pt>
                <c:pt idx="1692">
                  <c:v>78.47</c:v>
                </c:pt>
                <c:pt idx="1693">
                  <c:v>78.38</c:v>
                </c:pt>
                <c:pt idx="1694">
                  <c:v>78.28</c:v>
                </c:pt>
                <c:pt idx="1695">
                  <c:v>78.28</c:v>
                </c:pt>
                <c:pt idx="1696">
                  <c:v>78.38</c:v>
                </c:pt>
                <c:pt idx="1697">
                  <c:v>78.38</c:v>
                </c:pt>
                <c:pt idx="1698">
                  <c:v>78.44</c:v>
                </c:pt>
                <c:pt idx="1699">
                  <c:v>78.459999999999994</c:v>
                </c:pt>
                <c:pt idx="1700">
                  <c:v>78.540000000000006</c:v>
                </c:pt>
                <c:pt idx="1701">
                  <c:v>78.55</c:v>
                </c:pt>
                <c:pt idx="1702">
                  <c:v>78.55</c:v>
                </c:pt>
                <c:pt idx="1703">
                  <c:v>78.55</c:v>
                </c:pt>
                <c:pt idx="1704">
                  <c:v>78.540000000000006</c:v>
                </c:pt>
                <c:pt idx="1705">
                  <c:v>78.540000000000006</c:v>
                </c:pt>
                <c:pt idx="1706">
                  <c:v>78.63</c:v>
                </c:pt>
                <c:pt idx="1707">
                  <c:v>78.540000000000006</c:v>
                </c:pt>
                <c:pt idx="1708">
                  <c:v>78.63</c:v>
                </c:pt>
                <c:pt idx="1709">
                  <c:v>78.819999999999993</c:v>
                </c:pt>
                <c:pt idx="1710">
                  <c:v>78.91</c:v>
                </c:pt>
                <c:pt idx="1711">
                  <c:v>79.08</c:v>
                </c:pt>
                <c:pt idx="1712">
                  <c:v>78.540000000000006</c:v>
                </c:pt>
                <c:pt idx="1713">
                  <c:v>77.69</c:v>
                </c:pt>
                <c:pt idx="1714">
                  <c:v>76.680000000000007</c:v>
                </c:pt>
                <c:pt idx="1715">
                  <c:v>75.59</c:v>
                </c:pt>
                <c:pt idx="1716">
                  <c:v>74.739999999999995</c:v>
                </c:pt>
                <c:pt idx="1717">
                  <c:v>73.73</c:v>
                </c:pt>
                <c:pt idx="1718">
                  <c:v>72.88</c:v>
                </c:pt>
                <c:pt idx="1719">
                  <c:v>72.06</c:v>
                </c:pt>
                <c:pt idx="1720">
                  <c:v>71.14</c:v>
                </c:pt>
                <c:pt idx="1721">
                  <c:v>70.319999999999993</c:v>
                </c:pt>
                <c:pt idx="1722">
                  <c:v>69.66</c:v>
                </c:pt>
                <c:pt idx="1723">
                  <c:v>68.92</c:v>
                </c:pt>
                <c:pt idx="1724">
                  <c:v>68.19</c:v>
                </c:pt>
                <c:pt idx="1725">
                  <c:v>67.709999999999994</c:v>
                </c:pt>
                <c:pt idx="1726">
                  <c:v>66.88</c:v>
                </c:pt>
                <c:pt idx="1727">
                  <c:v>66.319999999999993</c:v>
                </c:pt>
                <c:pt idx="1728">
                  <c:v>65.69</c:v>
                </c:pt>
                <c:pt idx="1729">
                  <c:v>65.13</c:v>
                </c:pt>
                <c:pt idx="1730">
                  <c:v>64.56</c:v>
                </c:pt>
                <c:pt idx="1731">
                  <c:v>63.76</c:v>
                </c:pt>
                <c:pt idx="1732">
                  <c:v>63.29</c:v>
                </c:pt>
                <c:pt idx="1733">
                  <c:v>62.74</c:v>
                </c:pt>
                <c:pt idx="1734">
                  <c:v>62.37</c:v>
                </c:pt>
                <c:pt idx="1735">
                  <c:v>61.91</c:v>
                </c:pt>
                <c:pt idx="1736">
                  <c:v>61.45</c:v>
                </c:pt>
                <c:pt idx="1737">
                  <c:v>60.98</c:v>
                </c:pt>
                <c:pt idx="1738">
                  <c:v>60.43</c:v>
                </c:pt>
                <c:pt idx="1739">
                  <c:v>59.97</c:v>
                </c:pt>
                <c:pt idx="1740">
                  <c:v>59.6</c:v>
                </c:pt>
                <c:pt idx="1741">
                  <c:v>59.13</c:v>
                </c:pt>
                <c:pt idx="1742">
                  <c:v>58.68</c:v>
                </c:pt>
                <c:pt idx="1743">
                  <c:v>58.3</c:v>
                </c:pt>
                <c:pt idx="1744">
                  <c:v>57.92</c:v>
                </c:pt>
                <c:pt idx="1745">
                  <c:v>57.56</c:v>
                </c:pt>
                <c:pt idx="1746">
                  <c:v>57.28</c:v>
                </c:pt>
                <c:pt idx="1747">
                  <c:v>56.83</c:v>
                </c:pt>
                <c:pt idx="1748">
                  <c:v>56.53</c:v>
                </c:pt>
                <c:pt idx="1749">
                  <c:v>56.08</c:v>
                </c:pt>
                <c:pt idx="1750">
                  <c:v>55.88</c:v>
                </c:pt>
                <c:pt idx="1751">
                  <c:v>55.42</c:v>
                </c:pt>
                <c:pt idx="1752">
                  <c:v>55.14</c:v>
                </c:pt>
                <c:pt idx="1753">
                  <c:v>54.78</c:v>
                </c:pt>
                <c:pt idx="1754">
                  <c:v>54.67</c:v>
                </c:pt>
                <c:pt idx="1755">
                  <c:v>54.32</c:v>
                </c:pt>
                <c:pt idx="1756">
                  <c:v>54.29</c:v>
                </c:pt>
                <c:pt idx="1757">
                  <c:v>53.94</c:v>
                </c:pt>
                <c:pt idx="1758">
                  <c:v>53.75</c:v>
                </c:pt>
                <c:pt idx="1759">
                  <c:v>53.48</c:v>
                </c:pt>
                <c:pt idx="1760">
                  <c:v>53.47</c:v>
                </c:pt>
                <c:pt idx="1761">
                  <c:v>53.19</c:v>
                </c:pt>
                <c:pt idx="1762">
                  <c:v>53</c:v>
                </c:pt>
                <c:pt idx="1763">
                  <c:v>52.74</c:v>
                </c:pt>
                <c:pt idx="1764">
                  <c:v>52.72</c:v>
                </c:pt>
                <c:pt idx="1765">
                  <c:v>52.54</c:v>
                </c:pt>
                <c:pt idx="1766">
                  <c:v>52.17</c:v>
                </c:pt>
                <c:pt idx="1767">
                  <c:v>52.17</c:v>
                </c:pt>
                <c:pt idx="1768">
                  <c:v>51.99</c:v>
                </c:pt>
                <c:pt idx="1769">
                  <c:v>51.9</c:v>
                </c:pt>
                <c:pt idx="1770">
                  <c:v>51.8</c:v>
                </c:pt>
                <c:pt idx="1771">
                  <c:v>51.62</c:v>
                </c:pt>
                <c:pt idx="1772">
                  <c:v>51.53</c:v>
                </c:pt>
                <c:pt idx="1773">
                  <c:v>51.27</c:v>
                </c:pt>
                <c:pt idx="1774">
                  <c:v>51.27</c:v>
                </c:pt>
                <c:pt idx="1775">
                  <c:v>51.18</c:v>
                </c:pt>
                <c:pt idx="1776">
                  <c:v>51</c:v>
                </c:pt>
                <c:pt idx="1777">
                  <c:v>51</c:v>
                </c:pt>
                <c:pt idx="1778">
                  <c:v>50.81</c:v>
                </c:pt>
                <c:pt idx="1779">
                  <c:v>50.71</c:v>
                </c:pt>
                <c:pt idx="1780">
                  <c:v>50.71</c:v>
                </c:pt>
                <c:pt idx="1781">
                  <c:v>50.71</c:v>
                </c:pt>
                <c:pt idx="1782">
                  <c:v>50.53</c:v>
                </c:pt>
                <c:pt idx="1783">
                  <c:v>50.35</c:v>
                </c:pt>
                <c:pt idx="1784">
                  <c:v>50.34</c:v>
                </c:pt>
                <c:pt idx="1785">
                  <c:v>50.34</c:v>
                </c:pt>
                <c:pt idx="1786">
                  <c:v>50.35</c:v>
                </c:pt>
                <c:pt idx="1787">
                  <c:v>50.15</c:v>
                </c:pt>
                <c:pt idx="1788">
                  <c:v>50.25</c:v>
                </c:pt>
                <c:pt idx="1789">
                  <c:v>50.17</c:v>
                </c:pt>
                <c:pt idx="1790">
                  <c:v>50.06</c:v>
                </c:pt>
                <c:pt idx="1791">
                  <c:v>49.97</c:v>
                </c:pt>
                <c:pt idx="1792">
                  <c:v>49.78</c:v>
                </c:pt>
                <c:pt idx="1793">
                  <c:v>49.78</c:v>
                </c:pt>
                <c:pt idx="1794">
                  <c:v>49.68</c:v>
                </c:pt>
                <c:pt idx="1795">
                  <c:v>49.59</c:v>
                </c:pt>
                <c:pt idx="1796">
                  <c:v>49.5</c:v>
                </c:pt>
                <c:pt idx="1797">
                  <c:v>49.5</c:v>
                </c:pt>
                <c:pt idx="1798">
                  <c:v>49.32</c:v>
                </c:pt>
                <c:pt idx="1799">
                  <c:v>49.22</c:v>
                </c:pt>
                <c:pt idx="1800">
                  <c:v>49.31</c:v>
                </c:pt>
                <c:pt idx="1801">
                  <c:v>49.31</c:v>
                </c:pt>
                <c:pt idx="1802">
                  <c:v>49.31</c:v>
                </c:pt>
                <c:pt idx="1803">
                  <c:v>49.14</c:v>
                </c:pt>
                <c:pt idx="1804">
                  <c:v>49.14</c:v>
                </c:pt>
                <c:pt idx="1805">
                  <c:v>49.23</c:v>
                </c:pt>
                <c:pt idx="1806">
                  <c:v>49.12</c:v>
                </c:pt>
                <c:pt idx="1807">
                  <c:v>49.12</c:v>
                </c:pt>
                <c:pt idx="1808">
                  <c:v>49.12</c:v>
                </c:pt>
                <c:pt idx="1809">
                  <c:v>48.95</c:v>
                </c:pt>
                <c:pt idx="1810">
                  <c:v>49.11</c:v>
                </c:pt>
                <c:pt idx="1811">
                  <c:v>48.94</c:v>
                </c:pt>
                <c:pt idx="1812">
                  <c:v>48.92</c:v>
                </c:pt>
                <c:pt idx="1813">
                  <c:v>48.74</c:v>
                </c:pt>
                <c:pt idx="1814">
                  <c:v>48.84</c:v>
                </c:pt>
                <c:pt idx="1815">
                  <c:v>48.66</c:v>
                </c:pt>
                <c:pt idx="1816">
                  <c:v>48.74</c:v>
                </c:pt>
                <c:pt idx="1817">
                  <c:v>48.56</c:v>
                </c:pt>
                <c:pt idx="1818">
                  <c:v>48.64</c:v>
                </c:pt>
                <c:pt idx="1819">
                  <c:v>48.64</c:v>
                </c:pt>
                <c:pt idx="1820">
                  <c:v>48.66</c:v>
                </c:pt>
                <c:pt idx="1821">
                  <c:v>48.66</c:v>
                </c:pt>
                <c:pt idx="1822">
                  <c:v>48.74</c:v>
                </c:pt>
                <c:pt idx="1823">
                  <c:v>48.83</c:v>
                </c:pt>
                <c:pt idx="1824">
                  <c:v>48.83</c:v>
                </c:pt>
                <c:pt idx="1825">
                  <c:v>48.56</c:v>
                </c:pt>
                <c:pt idx="1826">
                  <c:v>48.17</c:v>
                </c:pt>
                <c:pt idx="1827">
                  <c:v>47.45</c:v>
                </c:pt>
                <c:pt idx="1828">
                  <c:v>47.07</c:v>
                </c:pt>
                <c:pt idx="1829">
                  <c:v>46.53</c:v>
                </c:pt>
                <c:pt idx="1830">
                  <c:v>46.14</c:v>
                </c:pt>
                <c:pt idx="1831">
                  <c:v>45.59</c:v>
                </c:pt>
                <c:pt idx="1832">
                  <c:v>45.22</c:v>
                </c:pt>
                <c:pt idx="1833">
                  <c:v>44.84</c:v>
                </c:pt>
                <c:pt idx="1834">
                  <c:v>44.2</c:v>
                </c:pt>
                <c:pt idx="1835">
                  <c:v>43.72</c:v>
                </c:pt>
                <c:pt idx="1836">
                  <c:v>43.25</c:v>
                </c:pt>
                <c:pt idx="1837">
                  <c:v>42.77</c:v>
                </c:pt>
                <c:pt idx="1838">
                  <c:v>42.38</c:v>
                </c:pt>
                <c:pt idx="1839">
                  <c:v>41.84</c:v>
                </c:pt>
                <c:pt idx="1840">
                  <c:v>41.37</c:v>
                </c:pt>
                <c:pt idx="1841">
                  <c:v>41.09</c:v>
                </c:pt>
                <c:pt idx="1842">
                  <c:v>40.619999999999997</c:v>
                </c:pt>
                <c:pt idx="1843">
                  <c:v>40.340000000000003</c:v>
                </c:pt>
                <c:pt idx="1844">
                  <c:v>39.96</c:v>
                </c:pt>
                <c:pt idx="1845">
                  <c:v>39.78</c:v>
                </c:pt>
                <c:pt idx="1846">
                  <c:v>39.4</c:v>
                </c:pt>
                <c:pt idx="1847">
                  <c:v>39.04</c:v>
                </c:pt>
                <c:pt idx="1848">
                  <c:v>38.840000000000003</c:v>
                </c:pt>
                <c:pt idx="1849">
                  <c:v>38.56</c:v>
                </c:pt>
                <c:pt idx="1850">
                  <c:v>38.369999999999997</c:v>
                </c:pt>
                <c:pt idx="1851">
                  <c:v>37.909999999999997</c:v>
                </c:pt>
                <c:pt idx="1852">
                  <c:v>37.53</c:v>
                </c:pt>
                <c:pt idx="1853">
                  <c:v>37.33</c:v>
                </c:pt>
                <c:pt idx="1854">
                  <c:v>37.14</c:v>
                </c:pt>
                <c:pt idx="1855">
                  <c:v>36.86</c:v>
                </c:pt>
                <c:pt idx="1856">
                  <c:v>36.68</c:v>
                </c:pt>
                <c:pt idx="1857">
                  <c:v>36.409999999999997</c:v>
                </c:pt>
                <c:pt idx="1858">
                  <c:v>36.299999999999997</c:v>
                </c:pt>
                <c:pt idx="1859">
                  <c:v>36.119999999999997</c:v>
                </c:pt>
                <c:pt idx="1860">
                  <c:v>35.93</c:v>
                </c:pt>
                <c:pt idx="1861">
                  <c:v>35.65</c:v>
                </c:pt>
                <c:pt idx="1862">
                  <c:v>35.46</c:v>
                </c:pt>
                <c:pt idx="1863">
                  <c:v>35.18</c:v>
                </c:pt>
                <c:pt idx="1864">
                  <c:v>34.9</c:v>
                </c:pt>
                <c:pt idx="1865">
                  <c:v>34.81</c:v>
                </c:pt>
                <c:pt idx="1866">
                  <c:v>34.71</c:v>
                </c:pt>
                <c:pt idx="1867">
                  <c:v>34.43</c:v>
                </c:pt>
                <c:pt idx="1868">
                  <c:v>34.24</c:v>
                </c:pt>
                <c:pt idx="1869">
                  <c:v>34.07</c:v>
                </c:pt>
                <c:pt idx="1870">
                  <c:v>34.15</c:v>
                </c:pt>
                <c:pt idx="1871">
                  <c:v>33.869999999999997</c:v>
                </c:pt>
                <c:pt idx="1872">
                  <c:v>33.67</c:v>
                </c:pt>
                <c:pt idx="1873">
                  <c:v>33.57</c:v>
                </c:pt>
                <c:pt idx="1874">
                  <c:v>33.369999999999997</c:v>
                </c:pt>
                <c:pt idx="1875">
                  <c:v>33.28</c:v>
                </c:pt>
                <c:pt idx="1876">
                  <c:v>33.18</c:v>
                </c:pt>
                <c:pt idx="1877">
                  <c:v>32.99</c:v>
                </c:pt>
                <c:pt idx="1878">
                  <c:v>32.799999999999997</c:v>
                </c:pt>
                <c:pt idx="1879">
                  <c:v>32.9</c:v>
                </c:pt>
                <c:pt idx="1880">
                  <c:v>32.799999999999997</c:v>
                </c:pt>
                <c:pt idx="1881">
                  <c:v>32.619999999999997</c:v>
                </c:pt>
                <c:pt idx="1882">
                  <c:v>32.619999999999997</c:v>
                </c:pt>
                <c:pt idx="1883">
                  <c:v>32.43</c:v>
                </c:pt>
                <c:pt idx="1884">
                  <c:v>32.25</c:v>
                </c:pt>
                <c:pt idx="1885">
                  <c:v>32.43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FB-4164-8399-EE9A3BD984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2736591"/>
        <c:axId val="72744495"/>
      </c:lineChart>
      <c:catAx>
        <c:axId val="72736591"/>
        <c:scaling>
          <c:orientation val="minMax"/>
        </c:scaling>
        <c:delete val="0"/>
        <c:axPos val="b"/>
        <c:numFmt formatCode="[$-F400]h:mm:ss\ AM/P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44495"/>
        <c:crosses val="autoZero"/>
        <c:auto val="1"/>
        <c:lblAlgn val="ctr"/>
        <c:lblOffset val="100"/>
        <c:noMultiLvlLbl val="0"/>
      </c:catAx>
      <c:valAx>
        <c:axId val="72744495"/>
        <c:scaling>
          <c:orientation val="minMax"/>
          <c:max val="120"/>
          <c:min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in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365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Heater </a:t>
            </a:r>
            <a:r>
              <a:rPr lang="ko-KR" altLang="en-US"/>
              <a:t>특성 </a:t>
            </a:r>
            <a:r>
              <a:rPr lang="en-US" altLang="ko-KR"/>
              <a:t>(PWM on %)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2"/>
          <c:order val="0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'10-4) manual_test'!$A$2:$A$1887</c:f>
              <c:numCache>
                <c:formatCode>[$-F400]h:mm:ss\ AM/PM</c:formatCode>
                <c:ptCount val="1886"/>
                <c:pt idx="0">
                  <c:v>1.4814814814814815E-2</c:v>
                </c:pt>
                <c:pt idx="1">
                  <c:v>1.4930555555555556E-2</c:v>
                </c:pt>
                <c:pt idx="2">
                  <c:v>1.5046296296296295E-2</c:v>
                </c:pt>
                <c:pt idx="3">
                  <c:v>1.5162037037037036E-2</c:v>
                </c:pt>
                <c:pt idx="4">
                  <c:v>1.5277777777777777E-2</c:v>
                </c:pt>
                <c:pt idx="5">
                  <c:v>1.5393518518518518E-2</c:v>
                </c:pt>
                <c:pt idx="6">
                  <c:v>1.5509259259259259E-2</c:v>
                </c:pt>
                <c:pt idx="7">
                  <c:v>1.5625E-2</c:v>
                </c:pt>
                <c:pt idx="8">
                  <c:v>1.5740740740740739E-2</c:v>
                </c:pt>
                <c:pt idx="9">
                  <c:v>1.5856481481481482E-2</c:v>
                </c:pt>
                <c:pt idx="10">
                  <c:v>1.5972222222222221E-2</c:v>
                </c:pt>
                <c:pt idx="11">
                  <c:v>1.6087962962962964E-2</c:v>
                </c:pt>
                <c:pt idx="12">
                  <c:v>1.6203703703703703E-2</c:v>
                </c:pt>
                <c:pt idx="13">
                  <c:v>1.6319444444444445E-2</c:v>
                </c:pt>
                <c:pt idx="14">
                  <c:v>1.6435185185185185E-2</c:v>
                </c:pt>
                <c:pt idx="15">
                  <c:v>1.6550925925925927E-2</c:v>
                </c:pt>
                <c:pt idx="16">
                  <c:v>1.6666666666666666E-2</c:v>
                </c:pt>
                <c:pt idx="17">
                  <c:v>1.6782407407407409E-2</c:v>
                </c:pt>
                <c:pt idx="18">
                  <c:v>1.6898148148148148E-2</c:v>
                </c:pt>
                <c:pt idx="19">
                  <c:v>1.7013888888888887E-2</c:v>
                </c:pt>
                <c:pt idx="20">
                  <c:v>1.712962962962963E-2</c:v>
                </c:pt>
                <c:pt idx="21">
                  <c:v>1.7245370370370369E-2</c:v>
                </c:pt>
                <c:pt idx="22">
                  <c:v>1.7361111111111112E-2</c:v>
                </c:pt>
                <c:pt idx="23">
                  <c:v>1.7476851851851851E-2</c:v>
                </c:pt>
                <c:pt idx="24">
                  <c:v>1.7592592592592594E-2</c:v>
                </c:pt>
                <c:pt idx="25">
                  <c:v>1.7708333333333333E-2</c:v>
                </c:pt>
                <c:pt idx="26">
                  <c:v>1.7824074074074076E-2</c:v>
                </c:pt>
                <c:pt idx="27">
                  <c:v>1.7939814814814815E-2</c:v>
                </c:pt>
                <c:pt idx="28">
                  <c:v>1.8055555555555554E-2</c:v>
                </c:pt>
                <c:pt idx="29">
                  <c:v>1.8171296296296297E-2</c:v>
                </c:pt>
                <c:pt idx="30">
                  <c:v>1.8287037037037036E-2</c:v>
                </c:pt>
                <c:pt idx="31">
                  <c:v>1.8402777777777778E-2</c:v>
                </c:pt>
                <c:pt idx="32">
                  <c:v>1.8518518518518517E-2</c:v>
                </c:pt>
                <c:pt idx="33">
                  <c:v>1.863425925925926E-2</c:v>
                </c:pt>
                <c:pt idx="34">
                  <c:v>1.8749999999999999E-2</c:v>
                </c:pt>
                <c:pt idx="35">
                  <c:v>1.8865740740740742E-2</c:v>
                </c:pt>
                <c:pt idx="36">
                  <c:v>1.8981481481481481E-2</c:v>
                </c:pt>
                <c:pt idx="37">
                  <c:v>1.9097222222222224E-2</c:v>
                </c:pt>
                <c:pt idx="38">
                  <c:v>1.9212962962962963E-2</c:v>
                </c:pt>
                <c:pt idx="39">
                  <c:v>1.9328703703703702E-2</c:v>
                </c:pt>
                <c:pt idx="40">
                  <c:v>1.9444444444444445E-2</c:v>
                </c:pt>
                <c:pt idx="41">
                  <c:v>1.9560185185185184E-2</c:v>
                </c:pt>
                <c:pt idx="42">
                  <c:v>1.9675925925925927E-2</c:v>
                </c:pt>
                <c:pt idx="43">
                  <c:v>1.9791666666666666E-2</c:v>
                </c:pt>
                <c:pt idx="44">
                  <c:v>1.9907407407407408E-2</c:v>
                </c:pt>
                <c:pt idx="45">
                  <c:v>2.0023148148148148E-2</c:v>
                </c:pt>
                <c:pt idx="46">
                  <c:v>2.013888888888889E-2</c:v>
                </c:pt>
                <c:pt idx="47">
                  <c:v>2.0254629629629629E-2</c:v>
                </c:pt>
                <c:pt idx="48">
                  <c:v>2.0370370370370372E-2</c:v>
                </c:pt>
                <c:pt idx="49">
                  <c:v>2.0486111111111111E-2</c:v>
                </c:pt>
                <c:pt idx="50">
                  <c:v>2.060185185185185E-2</c:v>
                </c:pt>
                <c:pt idx="51">
                  <c:v>2.0717592592592593E-2</c:v>
                </c:pt>
                <c:pt idx="52">
                  <c:v>2.0833333333333332E-2</c:v>
                </c:pt>
                <c:pt idx="53">
                  <c:v>2.0949074074074075E-2</c:v>
                </c:pt>
                <c:pt idx="54">
                  <c:v>2.1064814814814814E-2</c:v>
                </c:pt>
                <c:pt idx="55">
                  <c:v>2.1180555555555557E-2</c:v>
                </c:pt>
                <c:pt idx="56">
                  <c:v>2.1296296296296296E-2</c:v>
                </c:pt>
                <c:pt idx="57">
                  <c:v>2.1412037037037038E-2</c:v>
                </c:pt>
                <c:pt idx="58">
                  <c:v>2.1527777777777778E-2</c:v>
                </c:pt>
                <c:pt idx="59">
                  <c:v>2.1643518518518517E-2</c:v>
                </c:pt>
                <c:pt idx="60">
                  <c:v>2.1759259259259259E-2</c:v>
                </c:pt>
                <c:pt idx="61">
                  <c:v>2.1874999999999999E-2</c:v>
                </c:pt>
                <c:pt idx="62">
                  <c:v>2.1990740740740741E-2</c:v>
                </c:pt>
                <c:pt idx="63">
                  <c:v>2.210648148148148E-2</c:v>
                </c:pt>
                <c:pt idx="64">
                  <c:v>2.2222222222222223E-2</c:v>
                </c:pt>
                <c:pt idx="65">
                  <c:v>2.2337962962962962E-2</c:v>
                </c:pt>
                <c:pt idx="66">
                  <c:v>2.2453703703703705E-2</c:v>
                </c:pt>
                <c:pt idx="67">
                  <c:v>2.2569444444444444E-2</c:v>
                </c:pt>
                <c:pt idx="68">
                  <c:v>2.2685185185185187E-2</c:v>
                </c:pt>
                <c:pt idx="69">
                  <c:v>2.2800925925925926E-2</c:v>
                </c:pt>
                <c:pt idx="70">
                  <c:v>2.2916666666666665E-2</c:v>
                </c:pt>
                <c:pt idx="71">
                  <c:v>2.3032407407407408E-2</c:v>
                </c:pt>
                <c:pt idx="72">
                  <c:v>2.3148148148148147E-2</c:v>
                </c:pt>
                <c:pt idx="73">
                  <c:v>2.326388888888889E-2</c:v>
                </c:pt>
                <c:pt idx="74">
                  <c:v>2.3379629629629629E-2</c:v>
                </c:pt>
                <c:pt idx="75">
                  <c:v>2.3495370370370371E-2</c:v>
                </c:pt>
                <c:pt idx="76">
                  <c:v>2.361111111111111E-2</c:v>
                </c:pt>
                <c:pt idx="77">
                  <c:v>2.3726851851851853E-2</c:v>
                </c:pt>
                <c:pt idx="78">
                  <c:v>2.3842592592592592E-2</c:v>
                </c:pt>
                <c:pt idx="79">
                  <c:v>2.3958333333333335E-2</c:v>
                </c:pt>
                <c:pt idx="80">
                  <c:v>2.4074074074074074E-2</c:v>
                </c:pt>
                <c:pt idx="81">
                  <c:v>2.4189814814814813E-2</c:v>
                </c:pt>
                <c:pt idx="82">
                  <c:v>2.4305555555555556E-2</c:v>
                </c:pt>
                <c:pt idx="83">
                  <c:v>2.4421296296296295E-2</c:v>
                </c:pt>
                <c:pt idx="84">
                  <c:v>2.4537037037037038E-2</c:v>
                </c:pt>
                <c:pt idx="85">
                  <c:v>2.4652777777777777E-2</c:v>
                </c:pt>
                <c:pt idx="86">
                  <c:v>2.476851851851852E-2</c:v>
                </c:pt>
                <c:pt idx="87">
                  <c:v>2.4884259259259259E-2</c:v>
                </c:pt>
                <c:pt idx="88">
                  <c:v>2.5000000000000001E-2</c:v>
                </c:pt>
                <c:pt idx="89">
                  <c:v>2.5115740740740741E-2</c:v>
                </c:pt>
                <c:pt idx="90">
                  <c:v>2.5231481481481483E-2</c:v>
                </c:pt>
                <c:pt idx="91">
                  <c:v>2.5347222222222222E-2</c:v>
                </c:pt>
                <c:pt idx="92">
                  <c:v>2.5462962962962962E-2</c:v>
                </c:pt>
                <c:pt idx="93">
                  <c:v>2.5578703703703704E-2</c:v>
                </c:pt>
                <c:pt idx="94">
                  <c:v>2.5694444444444443E-2</c:v>
                </c:pt>
                <c:pt idx="95">
                  <c:v>2.5810185185185186E-2</c:v>
                </c:pt>
                <c:pt idx="96">
                  <c:v>2.5925925925925925E-2</c:v>
                </c:pt>
                <c:pt idx="97">
                  <c:v>2.6041666666666668E-2</c:v>
                </c:pt>
                <c:pt idx="98">
                  <c:v>2.6157407407407407E-2</c:v>
                </c:pt>
                <c:pt idx="99">
                  <c:v>2.627314814814815E-2</c:v>
                </c:pt>
                <c:pt idx="100">
                  <c:v>2.6388888888888889E-2</c:v>
                </c:pt>
                <c:pt idx="101">
                  <c:v>2.6504629629629628E-2</c:v>
                </c:pt>
                <c:pt idx="102">
                  <c:v>2.6620370370370371E-2</c:v>
                </c:pt>
                <c:pt idx="103">
                  <c:v>2.673611111111111E-2</c:v>
                </c:pt>
                <c:pt idx="104">
                  <c:v>2.6851851851851852E-2</c:v>
                </c:pt>
                <c:pt idx="105">
                  <c:v>2.6967592592592592E-2</c:v>
                </c:pt>
                <c:pt idx="106">
                  <c:v>2.7083333333333334E-2</c:v>
                </c:pt>
                <c:pt idx="107">
                  <c:v>2.7199074074074073E-2</c:v>
                </c:pt>
                <c:pt idx="108">
                  <c:v>2.7314814814814816E-2</c:v>
                </c:pt>
                <c:pt idx="109">
                  <c:v>2.7430555555555555E-2</c:v>
                </c:pt>
                <c:pt idx="110">
                  <c:v>2.7546296296296298E-2</c:v>
                </c:pt>
                <c:pt idx="111">
                  <c:v>2.7662037037037037E-2</c:v>
                </c:pt>
                <c:pt idx="112">
                  <c:v>2.7777777777777776E-2</c:v>
                </c:pt>
                <c:pt idx="113">
                  <c:v>2.7893518518518519E-2</c:v>
                </c:pt>
                <c:pt idx="114">
                  <c:v>2.8009259259259258E-2</c:v>
                </c:pt>
                <c:pt idx="115">
                  <c:v>2.8125000000000001E-2</c:v>
                </c:pt>
                <c:pt idx="116">
                  <c:v>2.824074074074074E-2</c:v>
                </c:pt>
                <c:pt idx="117">
                  <c:v>2.8356481481481483E-2</c:v>
                </c:pt>
                <c:pt idx="118">
                  <c:v>2.8472222222222222E-2</c:v>
                </c:pt>
                <c:pt idx="119">
                  <c:v>2.8587962962962964E-2</c:v>
                </c:pt>
                <c:pt idx="120">
                  <c:v>2.8703703703703703E-2</c:v>
                </c:pt>
                <c:pt idx="121">
                  <c:v>2.8819444444444446E-2</c:v>
                </c:pt>
                <c:pt idx="122">
                  <c:v>2.8935185185185185E-2</c:v>
                </c:pt>
                <c:pt idx="123">
                  <c:v>2.9050925925925924E-2</c:v>
                </c:pt>
                <c:pt idx="124">
                  <c:v>2.9166666666666667E-2</c:v>
                </c:pt>
                <c:pt idx="125">
                  <c:v>2.9282407407407406E-2</c:v>
                </c:pt>
                <c:pt idx="126">
                  <c:v>2.9398148148148149E-2</c:v>
                </c:pt>
                <c:pt idx="127">
                  <c:v>2.9513888888888888E-2</c:v>
                </c:pt>
                <c:pt idx="128">
                  <c:v>2.9629629629629631E-2</c:v>
                </c:pt>
                <c:pt idx="129">
                  <c:v>2.974537037037037E-2</c:v>
                </c:pt>
                <c:pt idx="130">
                  <c:v>2.9861111111111113E-2</c:v>
                </c:pt>
                <c:pt idx="131">
                  <c:v>2.9976851851851852E-2</c:v>
                </c:pt>
                <c:pt idx="132">
                  <c:v>3.0092592592592591E-2</c:v>
                </c:pt>
                <c:pt idx="133">
                  <c:v>3.0208333333333334E-2</c:v>
                </c:pt>
                <c:pt idx="134">
                  <c:v>3.0324074074074073E-2</c:v>
                </c:pt>
                <c:pt idx="135">
                  <c:v>3.0439814814814815E-2</c:v>
                </c:pt>
                <c:pt idx="136">
                  <c:v>3.0555555555555555E-2</c:v>
                </c:pt>
                <c:pt idx="137">
                  <c:v>3.0671296296296297E-2</c:v>
                </c:pt>
                <c:pt idx="138">
                  <c:v>3.0787037037037036E-2</c:v>
                </c:pt>
                <c:pt idx="139">
                  <c:v>3.0902777777777779E-2</c:v>
                </c:pt>
                <c:pt idx="140">
                  <c:v>3.1018518518518518E-2</c:v>
                </c:pt>
                <c:pt idx="141">
                  <c:v>3.1134259259259261E-2</c:v>
                </c:pt>
                <c:pt idx="142">
                  <c:v>3.125E-2</c:v>
                </c:pt>
                <c:pt idx="143">
                  <c:v>3.1365740740740743E-2</c:v>
                </c:pt>
                <c:pt idx="144">
                  <c:v>3.1481481481481478E-2</c:v>
                </c:pt>
                <c:pt idx="145">
                  <c:v>3.1597222222222221E-2</c:v>
                </c:pt>
                <c:pt idx="146">
                  <c:v>3.1712962962962964E-2</c:v>
                </c:pt>
                <c:pt idx="147">
                  <c:v>3.1828703703703706E-2</c:v>
                </c:pt>
                <c:pt idx="148">
                  <c:v>3.1944444444444442E-2</c:v>
                </c:pt>
                <c:pt idx="149">
                  <c:v>3.2060185185185185E-2</c:v>
                </c:pt>
                <c:pt idx="150">
                  <c:v>3.2175925925925927E-2</c:v>
                </c:pt>
                <c:pt idx="151">
                  <c:v>3.229166666666667E-2</c:v>
                </c:pt>
                <c:pt idx="152">
                  <c:v>3.2407407407407406E-2</c:v>
                </c:pt>
                <c:pt idx="153">
                  <c:v>3.2523148148148148E-2</c:v>
                </c:pt>
                <c:pt idx="154">
                  <c:v>3.2638888888888891E-2</c:v>
                </c:pt>
                <c:pt idx="155">
                  <c:v>3.2754629629629627E-2</c:v>
                </c:pt>
                <c:pt idx="156">
                  <c:v>3.2870370370370369E-2</c:v>
                </c:pt>
                <c:pt idx="157">
                  <c:v>3.2986111111111112E-2</c:v>
                </c:pt>
                <c:pt idx="158">
                  <c:v>3.3101851851851855E-2</c:v>
                </c:pt>
                <c:pt idx="159">
                  <c:v>3.321759259259259E-2</c:v>
                </c:pt>
                <c:pt idx="160">
                  <c:v>3.3333333333333333E-2</c:v>
                </c:pt>
                <c:pt idx="161">
                  <c:v>3.3449074074074076E-2</c:v>
                </c:pt>
                <c:pt idx="162">
                  <c:v>3.3564814814814818E-2</c:v>
                </c:pt>
                <c:pt idx="163">
                  <c:v>3.3680555555555554E-2</c:v>
                </c:pt>
                <c:pt idx="164">
                  <c:v>3.3796296296296297E-2</c:v>
                </c:pt>
                <c:pt idx="165">
                  <c:v>3.3912037037037039E-2</c:v>
                </c:pt>
                <c:pt idx="166">
                  <c:v>3.4027777777777775E-2</c:v>
                </c:pt>
                <c:pt idx="167">
                  <c:v>3.4143518518518517E-2</c:v>
                </c:pt>
                <c:pt idx="168">
                  <c:v>3.425925925925926E-2</c:v>
                </c:pt>
                <c:pt idx="169">
                  <c:v>3.4375000000000003E-2</c:v>
                </c:pt>
                <c:pt idx="170">
                  <c:v>3.4490740740740738E-2</c:v>
                </c:pt>
                <c:pt idx="171">
                  <c:v>3.4606481481481481E-2</c:v>
                </c:pt>
                <c:pt idx="172">
                  <c:v>3.4722222222222224E-2</c:v>
                </c:pt>
                <c:pt idx="173">
                  <c:v>3.4837962962962966E-2</c:v>
                </c:pt>
                <c:pt idx="174">
                  <c:v>3.4953703703703702E-2</c:v>
                </c:pt>
                <c:pt idx="175">
                  <c:v>3.5069444444444445E-2</c:v>
                </c:pt>
                <c:pt idx="176">
                  <c:v>3.5185185185185187E-2</c:v>
                </c:pt>
                <c:pt idx="177">
                  <c:v>3.5300925925925923E-2</c:v>
                </c:pt>
                <c:pt idx="178">
                  <c:v>3.5416666666666666E-2</c:v>
                </c:pt>
                <c:pt idx="179">
                  <c:v>3.5532407407407408E-2</c:v>
                </c:pt>
                <c:pt idx="180">
                  <c:v>3.5648148148148151E-2</c:v>
                </c:pt>
                <c:pt idx="181">
                  <c:v>3.5763888888888887E-2</c:v>
                </c:pt>
                <c:pt idx="182">
                  <c:v>3.5879629629629629E-2</c:v>
                </c:pt>
                <c:pt idx="183">
                  <c:v>3.5995370370370372E-2</c:v>
                </c:pt>
                <c:pt idx="184">
                  <c:v>3.6111111111111108E-2</c:v>
                </c:pt>
                <c:pt idx="185">
                  <c:v>3.622685185185185E-2</c:v>
                </c:pt>
                <c:pt idx="186">
                  <c:v>3.6342592592592593E-2</c:v>
                </c:pt>
                <c:pt idx="187">
                  <c:v>3.6458333333333336E-2</c:v>
                </c:pt>
                <c:pt idx="188">
                  <c:v>3.6574074074074071E-2</c:v>
                </c:pt>
                <c:pt idx="189">
                  <c:v>3.6689814814814814E-2</c:v>
                </c:pt>
                <c:pt idx="190">
                  <c:v>3.6805555555555557E-2</c:v>
                </c:pt>
                <c:pt idx="191">
                  <c:v>3.6921296296296299E-2</c:v>
                </c:pt>
                <c:pt idx="192">
                  <c:v>3.7037037037037035E-2</c:v>
                </c:pt>
                <c:pt idx="193">
                  <c:v>3.7152777777777778E-2</c:v>
                </c:pt>
                <c:pt idx="194">
                  <c:v>3.726851851851852E-2</c:v>
                </c:pt>
                <c:pt idx="195">
                  <c:v>3.7384259259259256E-2</c:v>
                </c:pt>
                <c:pt idx="196">
                  <c:v>3.7499999999999999E-2</c:v>
                </c:pt>
                <c:pt idx="197">
                  <c:v>3.7615740740740741E-2</c:v>
                </c:pt>
                <c:pt idx="198">
                  <c:v>3.7731481481481484E-2</c:v>
                </c:pt>
                <c:pt idx="199">
                  <c:v>3.784722222222222E-2</c:v>
                </c:pt>
                <c:pt idx="200">
                  <c:v>3.7962962962962962E-2</c:v>
                </c:pt>
                <c:pt idx="201">
                  <c:v>3.8078703703703705E-2</c:v>
                </c:pt>
                <c:pt idx="202">
                  <c:v>3.8194444444444448E-2</c:v>
                </c:pt>
                <c:pt idx="203">
                  <c:v>3.8310185185185183E-2</c:v>
                </c:pt>
                <c:pt idx="204">
                  <c:v>3.8425925925925926E-2</c:v>
                </c:pt>
                <c:pt idx="205">
                  <c:v>3.8541666666666669E-2</c:v>
                </c:pt>
                <c:pt idx="206">
                  <c:v>3.8657407407407404E-2</c:v>
                </c:pt>
                <c:pt idx="207">
                  <c:v>3.8773148148148147E-2</c:v>
                </c:pt>
                <c:pt idx="208">
                  <c:v>3.888888888888889E-2</c:v>
                </c:pt>
                <c:pt idx="209">
                  <c:v>3.9004629629629632E-2</c:v>
                </c:pt>
                <c:pt idx="210">
                  <c:v>3.9120370370370368E-2</c:v>
                </c:pt>
                <c:pt idx="211">
                  <c:v>3.923611111111111E-2</c:v>
                </c:pt>
                <c:pt idx="212">
                  <c:v>3.9351851851851853E-2</c:v>
                </c:pt>
                <c:pt idx="213">
                  <c:v>3.9467592592592596E-2</c:v>
                </c:pt>
                <c:pt idx="214">
                  <c:v>3.9583333333333331E-2</c:v>
                </c:pt>
                <c:pt idx="215">
                  <c:v>3.9699074074074074E-2</c:v>
                </c:pt>
                <c:pt idx="216">
                  <c:v>3.9814814814814817E-2</c:v>
                </c:pt>
                <c:pt idx="217">
                  <c:v>3.9930555555555552E-2</c:v>
                </c:pt>
                <c:pt idx="218">
                  <c:v>4.0046296296296295E-2</c:v>
                </c:pt>
                <c:pt idx="219">
                  <c:v>4.0162037037037038E-2</c:v>
                </c:pt>
                <c:pt idx="220">
                  <c:v>4.027777777777778E-2</c:v>
                </c:pt>
                <c:pt idx="221">
                  <c:v>4.0393518518518516E-2</c:v>
                </c:pt>
                <c:pt idx="222">
                  <c:v>4.0509259259259259E-2</c:v>
                </c:pt>
                <c:pt idx="223">
                  <c:v>4.0625000000000001E-2</c:v>
                </c:pt>
                <c:pt idx="224">
                  <c:v>4.0740740740740744E-2</c:v>
                </c:pt>
                <c:pt idx="225">
                  <c:v>4.085648148148148E-2</c:v>
                </c:pt>
                <c:pt idx="226">
                  <c:v>4.0972222222222222E-2</c:v>
                </c:pt>
                <c:pt idx="227">
                  <c:v>4.1087962962962965E-2</c:v>
                </c:pt>
                <c:pt idx="228">
                  <c:v>4.1203703703703701E-2</c:v>
                </c:pt>
                <c:pt idx="229">
                  <c:v>4.1319444444444443E-2</c:v>
                </c:pt>
                <c:pt idx="230">
                  <c:v>4.1435185185185186E-2</c:v>
                </c:pt>
                <c:pt idx="231">
                  <c:v>4.1550925925925929E-2</c:v>
                </c:pt>
                <c:pt idx="232">
                  <c:v>4.1666666666666664E-2</c:v>
                </c:pt>
                <c:pt idx="233">
                  <c:v>4.1782407407407407E-2</c:v>
                </c:pt>
                <c:pt idx="234">
                  <c:v>4.189814814814815E-2</c:v>
                </c:pt>
                <c:pt idx="235">
                  <c:v>4.2013888888888892E-2</c:v>
                </c:pt>
                <c:pt idx="236">
                  <c:v>4.2129629629629628E-2</c:v>
                </c:pt>
                <c:pt idx="237">
                  <c:v>4.2245370370370371E-2</c:v>
                </c:pt>
                <c:pt idx="238">
                  <c:v>4.2361111111111113E-2</c:v>
                </c:pt>
                <c:pt idx="239">
                  <c:v>4.2476851851851849E-2</c:v>
                </c:pt>
                <c:pt idx="240">
                  <c:v>4.2592592592592592E-2</c:v>
                </c:pt>
                <c:pt idx="241">
                  <c:v>4.2708333333333334E-2</c:v>
                </c:pt>
                <c:pt idx="242">
                  <c:v>4.2824074074074077E-2</c:v>
                </c:pt>
                <c:pt idx="243">
                  <c:v>4.2939814814814813E-2</c:v>
                </c:pt>
                <c:pt idx="244">
                  <c:v>4.3055555555555555E-2</c:v>
                </c:pt>
                <c:pt idx="245">
                  <c:v>4.3171296296296298E-2</c:v>
                </c:pt>
                <c:pt idx="246">
                  <c:v>4.3287037037037034E-2</c:v>
                </c:pt>
                <c:pt idx="247">
                  <c:v>4.3402777777777776E-2</c:v>
                </c:pt>
                <c:pt idx="248">
                  <c:v>4.3518518518518519E-2</c:v>
                </c:pt>
                <c:pt idx="249">
                  <c:v>4.3634259259259262E-2</c:v>
                </c:pt>
                <c:pt idx="250">
                  <c:v>4.3749999999999997E-2</c:v>
                </c:pt>
                <c:pt idx="251">
                  <c:v>4.386574074074074E-2</c:v>
                </c:pt>
                <c:pt idx="252">
                  <c:v>4.3981481481481483E-2</c:v>
                </c:pt>
                <c:pt idx="253">
                  <c:v>4.4097222222222225E-2</c:v>
                </c:pt>
                <c:pt idx="254">
                  <c:v>4.4212962962962961E-2</c:v>
                </c:pt>
                <c:pt idx="255">
                  <c:v>4.4328703703703703E-2</c:v>
                </c:pt>
                <c:pt idx="256">
                  <c:v>4.4444444444444446E-2</c:v>
                </c:pt>
                <c:pt idx="257">
                  <c:v>4.4560185185185182E-2</c:v>
                </c:pt>
                <c:pt idx="258">
                  <c:v>4.4675925925925924E-2</c:v>
                </c:pt>
                <c:pt idx="259">
                  <c:v>4.4791666666666667E-2</c:v>
                </c:pt>
                <c:pt idx="260">
                  <c:v>4.490740740740741E-2</c:v>
                </c:pt>
                <c:pt idx="261">
                  <c:v>4.5023148148148145E-2</c:v>
                </c:pt>
                <c:pt idx="262">
                  <c:v>4.5138888888888888E-2</c:v>
                </c:pt>
                <c:pt idx="263">
                  <c:v>4.5254629629629631E-2</c:v>
                </c:pt>
                <c:pt idx="264">
                  <c:v>4.5370370370370373E-2</c:v>
                </c:pt>
                <c:pt idx="265">
                  <c:v>4.5486111111111109E-2</c:v>
                </c:pt>
                <c:pt idx="266">
                  <c:v>4.5601851851851852E-2</c:v>
                </c:pt>
                <c:pt idx="267">
                  <c:v>4.5717592592592594E-2</c:v>
                </c:pt>
                <c:pt idx="268">
                  <c:v>4.583333333333333E-2</c:v>
                </c:pt>
                <c:pt idx="269">
                  <c:v>4.5949074074074073E-2</c:v>
                </c:pt>
                <c:pt idx="270">
                  <c:v>4.6064814814814815E-2</c:v>
                </c:pt>
                <c:pt idx="271">
                  <c:v>4.6180555555555558E-2</c:v>
                </c:pt>
                <c:pt idx="272">
                  <c:v>4.6296296296296294E-2</c:v>
                </c:pt>
                <c:pt idx="273">
                  <c:v>4.6412037037037036E-2</c:v>
                </c:pt>
                <c:pt idx="274">
                  <c:v>4.6527777777777779E-2</c:v>
                </c:pt>
                <c:pt idx="275">
                  <c:v>4.6643518518518522E-2</c:v>
                </c:pt>
                <c:pt idx="276">
                  <c:v>4.6759259259259257E-2</c:v>
                </c:pt>
                <c:pt idx="277">
                  <c:v>4.6875E-2</c:v>
                </c:pt>
                <c:pt idx="278">
                  <c:v>4.6990740740740743E-2</c:v>
                </c:pt>
                <c:pt idx="279">
                  <c:v>4.7106481481481478E-2</c:v>
                </c:pt>
                <c:pt idx="280">
                  <c:v>4.7222222222222221E-2</c:v>
                </c:pt>
                <c:pt idx="281">
                  <c:v>4.7337962962962964E-2</c:v>
                </c:pt>
                <c:pt idx="282">
                  <c:v>4.7453703703703706E-2</c:v>
                </c:pt>
                <c:pt idx="283">
                  <c:v>4.7569444444444442E-2</c:v>
                </c:pt>
                <c:pt idx="284">
                  <c:v>4.7685185185185185E-2</c:v>
                </c:pt>
                <c:pt idx="285">
                  <c:v>4.7800925925925927E-2</c:v>
                </c:pt>
                <c:pt idx="286">
                  <c:v>4.791666666666667E-2</c:v>
                </c:pt>
                <c:pt idx="287">
                  <c:v>4.8032407407407406E-2</c:v>
                </c:pt>
                <c:pt idx="288">
                  <c:v>4.8148148148148148E-2</c:v>
                </c:pt>
                <c:pt idx="289">
                  <c:v>4.8263888888888891E-2</c:v>
                </c:pt>
                <c:pt idx="290">
                  <c:v>4.8379629629629627E-2</c:v>
                </c:pt>
                <c:pt idx="291">
                  <c:v>4.8495370370370369E-2</c:v>
                </c:pt>
                <c:pt idx="292">
                  <c:v>4.8611111111111112E-2</c:v>
                </c:pt>
                <c:pt idx="293">
                  <c:v>4.8726851851851855E-2</c:v>
                </c:pt>
                <c:pt idx="294">
                  <c:v>4.884259259259259E-2</c:v>
                </c:pt>
                <c:pt idx="295">
                  <c:v>4.8958333333333333E-2</c:v>
                </c:pt>
                <c:pt idx="296">
                  <c:v>4.9074074074074076E-2</c:v>
                </c:pt>
                <c:pt idx="297">
                  <c:v>4.9189814814814818E-2</c:v>
                </c:pt>
                <c:pt idx="298">
                  <c:v>4.9305555555555554E-2</c:v>
                </c:pt>
                <c:pt idx="299">
                  <c:v>4.9421296296296297E-2</c:v>
                </c:pt>
                <c:pt idx="300">
                  <c:v>4.9537037037037039E-2</c:v>
                </c:pt>
                <c:pt idx="301">
                  <c:v>4.9652777777777775E-2</c:v>
                </c:pt>
                <c:pt idx="302">
                  <c:v>4.9768518518518517E-2</c:v>
                </c:pt>
                <c:pt idx="303">
                  <c:v>4.988425925925926E-2</c:v>
                </c:pt>
                <c:pt idx="304">
                  <c:v>0.05</c:v>
                </c:pt>
                <c:pt idx="305">
                  <c:v>5.0115740740740738E-2</c:v>
                </c:pt>
                <c:pt idx="306">
                  <c:v>5.0231481481481481E-2</c:v>
                </c:pt>
                <c:pt idx="307">
                  <c:v>5.0347222222222224E-2</c:v>
                </c:pt>
                <c:pt idx="308">
                  <c:v>5.0462962962962966E-2</c:v>
                </c:pt>
                <c:pt idx="309">
                  <c:v>5.0578703703703702E-2</c:v>
                </c:pt>
                <c:pt idx="310">
                  <c:v>5.0694444444444445E-2</c:v>
                </c:pt>
                <c:pt idx="311">
                  <c:v>5.0810185185185187E-2</c:v>
                </c:pt>
                <c:pt idx="312">
                  <c:v>5.0925925925925923E-2</c:v>
                </c:pt>
                <c:pt idx="313">
                  <c:v>5.1041666666666666E-2</c:v>
                </c:pt>
                <c:pt idx="314">
                  <c:v>5.1157407407407408E-2</c:v>
                </c:pt>
                <c:pt idx="315">
                  <c:v>5.1273148148148151E-2</c:v>
                </c:pt>
                <c:pt idx="316">
                  <c:v>5.1388888888888887E-2</c:v>
                </c:pt>
                <c:pt idx="317">
                  <c:v>5.1504629629629629E-2</c:v>
                </c:pt>
                <c:pt idx="318">
                  <c:v>5.1620370370370372E-2</c:v>
                </c:pt>
                <c:pt idx="319">
                  <c:v>5.1736111111111108E-2</c:v>
                </c:pt>
                <c:pt idx="320">
                  <c:v>5.185185185185185E-2</c:v>
                </c:pt>
                <c:pt idx="321">
                  <c:v>5.1967592592592593E-2</c:v>
                </c:pt>
                <c:pt idx="322">
                  <c:v>5.2083333333333336E-2</c:v>
                </c:pt>
                <c:pt idx="323">
                  <c:v>5.2199074074074071E-2</c:v>
                </c:pt>
                <c:pt idx="324">
                  <c:v>5.2314814814814814E-2</c:v>
                </c:pt>
                <c:pt idx="325">
                  <c:v>5.2430555555555557E-2</c:v>
                </c:pt>
                <c:pt idx="326">
                  <c:v>5.2546296296296299E-2</c:v>
                </c:pt>
                <c:pt idx="327">
                  <c:v>5.2662037037037035E-2</c:v>
                </c:pt>
                <c:pt idx="328">
                  <c:v>5.2777777777777778E-2</c:v>
                </c:pt>
                <c:pt idx="329">
                  <c:v>5.289351851851852E-2</c:v>
                </c:pt>
                <c:pt idx="330">
                  <c:v>5.3009259259259256E-2</c:v>
                </c:pt>
                <c:pt idx="331">
                  <c:v>5.3124999999999999E-2</c:v>
                </c:pt>
                <c:pt idx="332">
                  <c:v>5.3240740740740741E-2</c:v>
                </c:pt>
                <c:pt idx="333">
                  <c:v>5.3356481481481484E-2</c:v>
                </c:pt>
                <c:pt idx="334">
                  <c:v>5.347222222222222E-2</c:v>
                </c:pt>
                <c:pt idx="335">
                  <c:v>5.3587962962962962E-2</c:v>
                </c:pt>
                <c:pt idx="336">
                  <c:v>5.3703703703703705E-2</c:v>
                </c:pt>
                <c:pt idx="337">
                  <c:v>5.3819444444444448E-2</c:v>
                </c:pt>
                <c:pt idx="338">
                  <c:v>5.3935185185185183E-2</c:v>
                </c:pt>
                <c:pt idx="339">
                  <c:v>5.4050925925925926E-2</c:v>
                </c:pt>
                <c:pt idx="340">
                  <c:v>5.4166666666666669E-2</c:v>
                </c:pt>
                <c:pt idx="341">
                  <c:v>5.4282407407407404E-2</c:v>
                </c:pt>
                <c:pt idx="342">
                  <c:v>5.4398148148148147E-2</c:v>
                </c:pt>
                <c:pt idx="343">
                  <c:v>5.451388888888889E-2</c:v>
                </c:pt>
                <c:pt idx="344">
                  <c:v>5.4629629629629632E-2</c:v>
                </c:pt>
                <c:pt idx="345">
                  <c:v>5.4745370370370368E-2</c:v>
                </c:pt>
                <c:pt idx="346">
                  <c:v>5.486111111111111E-2</c:v>
                </c:pt>
                <c:pt idx="347">
                  <c:v>5.4976851851851853E-2</c:v>
                </c:pt>
                <c:pt idx="348">
                  <c:v>5.5092592592592596E-2</c:v>
                </c:pt>
                <c:pt idx="349">
                  <c:v>5.5208333333333331E-2</c:v>
                </c:pt>
                <c:pt idx="350">
                  <c:v>5.5324074074074074E-2</c:v>
                </c:pt>
                <c:pt idx="351">
                  <c:v>5.5439814814814817E-2</c:v>
                </c:pt>
                <c:pt idx="352">
                  <c:v>5.5555555555555552E-2</c:v>
                </c:pt>
                <c:pt idx="353">
                  <c:v>5.5671296296296295E-2</c:v>
                </c:pt>
                <c:pt idx="354">
                  <c:v>5.5787037037037038E-2</c:v>
                </c:pt>
                <c:pt idx="355">
                  <c:v>5.590277777777778E-2</c:v>
                </c:pt>
                <c:pt idx="356">
                  <c:v>5.6018518518518516E-2</c:v>
                </c:pt>
                <c:pt idx="357">
                  <c:v>5.6134259259259259E-2</c:v>
                </c:pt>
                <c:pt idx="358">
                  <c:v>5.6250000000000001E-2</c:v>
                </c:pt>
                <c:pt idx="359">
                  <c:v>5.6365740740740744E-2</c:v>
                </c:pt>
                <c:pt idx="360">
                  <c:v>5.648148148148148E-2</c:v>
                </c:pt>
                <c:pt idx="361">
                  <c:v>5.6597222222222222E-2</c:v>
                </c:pt>
                <c:pt idx="362">
                  <c:v>5.6712962962962965E-2</c:v>
                </c:pt>
                <c:pt idx="363">
                  <c:v>5.6828703703703701E-2</c:v>
                </c:pt>
                <c:pt idx="364">
                  <c:v>5.6944444444444443E-2</c:v>
                </c:pt>
                <c:pt idx="365">
                  <c:v>5.7060185185185186E-2</c:v>
                </c:pt>
                <c:pt idx="366">
                  <c:v>5.7175925925925929E-2</c:v>
                </c:pt>
                <c:pt idx="367">
                  <c:v>5.7291666666666664E-2</c:v>
                </c:pt>
                <c:pt idx="368">
                  <c:v>5.7407407407407407E-2</c:v>
                </c:pt>
                <c:pt idx="369">
                  <c:v>5.752314814814815E-2</c:v>
                </c:pt>
                <c:pt idx="370">
                  <c:v>5.7638888888888892E-2</c:v>
                </c:pt>
                <c:pt idx="371">
                  <c:v>5.7754629629629628E-2</c:v>
                </c:pt>
                <c:pt idx="372">
                  <c:v>5.7870370370370371E-2</c:v>
                </c:pt>
                <c:pt idx="373">
                  <c:v>5.7986111111111113E-2</c:v>
                </c:pt>
                <c:pt idx="374">
                  <c:v>5.8101851851851849E-2</c:v>
                </c:pt>
                <c:pt idx="375">
                  <c:v>5.8217592592592592E-2</c:v>
                </c:pt>
                <c:pt idx="376">
                  <c:v>5.8333333333333334E-2</c:v>
                </c:pt>
                <c:pt idx="377">
                  <c:v>5.8449074074074077E-2</c:v>
                </c:pt>
                <c:pt idx="378">
                  <c:v>5.8564814814814813E-2</c:v>
                </c:pt>
                <c:pt idx="379">
                  <c:v>5.8680555555555555E-2</c:v>
                </c:pt>
                <c:pt idx="380">
                  <c:v>5.8796296296296298E-2</c:v>
                </c:pt>
                <c:pt idx="381">
                  <c:v>5.8912037037037034E-2</c:v>
                </c:pt>
                <c:pt idx="382">
                  <c:v>5.9027777777777776E-2</c:v>
                </c:pt>
                <c:pt idx="383">
                  <c:v>5.9143518518518519E-2</c:v>
                </c:pt>
                <c:pt idx="384">
                  <c:v>5.9259259259259262E-2</c:v>
                </c:pt>
                <c:pt idx="385">
                  <c:v>5.9374999999999997E-2</c:v>
                </c:pt>
                <c:pt idx="386">
                  <c:v>5.949074074074074E-2</c:v>
                </c:pt>
                <c:pt idx="387">
                  <c:v>5.9606481481481483E-2</c:v>
                </c:pt>
                <c:pt idx="388">
                  <c:v>5.9722222222222225E-2</c:v>
                </c:pt>
                <c:pt idx="389">
                  <c:v>5.9837962962962961E-2</c:v>
                </c:pt>
                <c:pt idx="390">
                  <c:v>5.9953703703703703E-2</c:v>
                </c:pt>
                <c:pt idx="391">
                  <c:v>6.0069444444444446E-2</c:v>
                </c:pt>
                <c:pt idx="392">
                  <c:v>6.0185185185185182E-2</c:v>
                </c:pt>
                <c:pt idx="393">
                  <c:v>6.0300925925925924E-2</c:v>
                </c:pt>
                <c:pt idx="394">
                  <c:v>6.0416666666666667E-2</c:v>
                </c:pt>
                <c:pt idx="395">
                  <c:v>6.053240740740741E-2</c:v>
                </c:pt>
                <c:pt idx="396">
                  <c:v>6.0648148148148145E-2</c:v>
                </c:pt>
                <c:pt idx="397">
                  <c:v>6.0763888888888888E-2</c:v>
                </c:pt>
                <c:pt idx="398">
                  <c:v>6.0879629629629631E-2</c:v>
                </c:pt>
                <c:pt idx="399">
                  <c:v>6.0995370370370373E-2</c:v>
                </c:pt>
                <c:pt idx="400">
                  <c:v>6.1111111111111109E-2</c:v>
                </c:pt>
                <c:pt idx="401">
                  <c:v>6.1226851851851852E-2</c:v>
                </c:pt>
                <c:pt idx="402">
                  <c:v>6.1342592592592594E-2</c:v>
                </c:pt>
                <c:pt idx="403">
                  <c:v>6.145833333333333E-2</c:v>
                </c:pt>
                <c:pt idx="404">
                  <c:v>6.1574074074074073E-2</c:v>
                </c:pt>
                <c:pt idx="405">
                  <c:v>6.1689814814814815E-2</c:v>
                </c:pt>
                <c:pt idx="406">
                  <c:v>6.1805555555555558E-2</c:v>
                </c:pt>
                <c:pt idx="407">
                  <c:v>6.1921296296296294E-2</c:v>
                </c:pt>
                <c:pt idx="408">
                  <c:v>6.2037037037037036E-2</c:v>
                </c:pt>
                <c:pt idx="409">
                  <c:v>6.2152777777777779E-2</c:v>
                </c:pt>
                <c:pt idx="410">
                  <c:v>6.2268518518518522E-2</c:v>
                </c:pt>
                <c:pt idx="411">
                  <c:v>6.2384259259259257E-2</c:v>
                </c:pt>
                <c:pt idx="412">
                  <c:v>6.25E-2</c:v>
                </c:pt>
                <c:pt idx="413">
                  <c:v>6.2615740740740736E-2</c:v>
                </c:pt>
                <c:pt idx="414">
                  <c:v>6.2731481481481485E-2</c:v>
                </c:pt>
                <c:pt idx="415">
                  <c:v>6.2847222222222221E-2</c:v>
                </c:pt>
                <c:pt idx="416">
                  <c:v>6.2962962962962957E-2</c:v>
                </c:pt>
                <c:pt idx="417">
                  <c:v>6.3078703703703706E-2</c:v>
                </c:pt>
                <c:pt idx="418">
                  <c:v>6.3194444444444442E-2</c:v>
                </c:pt>
                <c:pt idx="419">
                  <c:v>6.3310185185185192E-2</c:v>
                </c:pt>
                <c:pt idx="420">
                  <c:v>6.3425925925925927E-2</c:v>
                </c:pt>
                <c:pt idx="421">
                  <c:v>6.3541666666666663E-2</c:v>
                </c:pt>
                <c:pt idx="422">
                  <c:v>6.3657407407407413E-2</c:v>
                </c:pt>
                <c:pt idx="423">
                  <c:v>6.3773148148148148E-2</c:v>
                </c:pt>
                <c:pt idx="424">
                  <c:v>6.3888888888888884E-2</c:v>
                </c:pt>
                <c:pt idx="425">
                  <c:v>6.4004629629629634E-2</c:v>
                </c:pt>
                <c:pt idx="426">
                  <c:v>6.4120370370370369E-2</c:v>
                </c:pt>
                <c:pt idx="427">
                  <c:v>6.4236111111111105E-2</c:v>
                </c:pt>
                <c:pt idx="428">
                  <c:v>6.4351851851851855E-2</c:v>
                </c:pt>
                <c:pt idx="429">
                  <c:v>6.446759259259259E-2</c:v>
                </c:pt>
                <c:pt idx="430">
                  <c:v>6.458333333333334E-2</c:v>
                </c:pt>
                <c:pt idx="431">
                  <c:v>6.4699074074074076E-2</c:v>
                </c:pt>
                <c:pt idx="432">
                  <c:v>6.4814814814814811E-2</c:v>
                </c:pt>
                <c:pt idx="433">
                  <c:v>6.4930555555555561E-2</c:v>
                </c:pt>
                <c:pt idx="434">
                  <c:v>6.5046296296296297E-2</c:v>
                </c:pt>
                <c:pt idx="435">
                  <c:v>6.5162037037037032E-2</c:v>
                </c:pt>
                <c:pt idx="436">
                  <c:v>6.5277777777777782E-2</c:v>
                </c:pt>
                <c:pt idx="437">
                  <c:v>6.5393518518518517E-2</c:v>
                </c:pt>
                <c:pt idx="438">
                  <c:v>6.5509259259259253E-2</c:v>
                </c:pt>
                <c:pt idx="439">
                  <c:v>6.5625000000000003E-2</c:v>
                </c:pt>
                <c:pt idx="440">
                  <c:v>6.5740740740740738E-2</c:v>
                </c:pt>
                <c:pt idx="441">
                  <c:v>6.5856481481481488E-2</c:v>
                </c:pt>
                <c:pt idx="442">
                  <c:v>6.5972222222222224E-2</c:v>
                </c:pt>
                <c:pt idx="443">
                  <c:v>6.6087962962962959E-2</c:v>
                </c:pt>
                <c:pt idx="444">
                  <c:v>6.6203703703703709E-2</c:v>
                </c:pt>
                <c:pt idx="445">
                  <c:v>6.6319444444444445E-2</c:v>
                </c:pt>
                <c:pt idx="446">
                  <c:v>6.643518518518518E-2</c:v>
                </c:pt>
                <c:pt idx="447">
                  <c:v>6.655092592592593E-2</c:v>
                </c:pt>
                <c:pt idx="448">
                  <c:v>6.6666666666666666E-2</c:v>
                </c:pt>
                <c:pt idx="449">
                  <c:v>6.6782407407407401E-2</c:v>
                </c:pt>
                <c:pt idx="450">
                  <c:v>6.6898148148148151E-2</c:v>
                </c:pt>
                <c:pt idx="451">
                  <c:v>6.7013888888888887E-2</c:v>
                </c:pt>
                <c:pt idx="452">
                  <c:v>6.7129629629629636E-2</c:v>
                </c:pt>
                <c:pt idx="453">
                  <c:v>6.7245370370370372E-2</c:v>
                </c:pt>
                <c:pt idx="454">
                  <c:v>6.7361111111111108E-2</c:v>
                </c:pt>
                <c:pt idx="455">
                  <c:v>6.7476851851851857E-2</c:v>
                </c:pt>
                <c:pt idx="456">
                  <c:v>6.7592592592592593E-2</c:v>
                </c:pt>
                <c:pt idx="457">
                  <c:v>6.7708333333333329E-2</c:v>
                </c:pt>
                <c:pt idx="458">
                  <c:v>6.7824074074074078E-2</c:v>
                </c:pt>
                <c:pt idx="459">
                  <c:v>6.7939814814814814E-2</c:v>
                </c:pt>
                <c:pt idx="460">
                  <c:v>6.805555555555555E-2</c:v>
                </c:pt>
                <c:pt idx="461">
                  <c:v>6.8171296296296299E-2</c:v>
                </c:pt>
                <c:pt idx="462">
                  <c:v>6.8287037037037035E-2</c:v>
                </c:pt>
                <c:pt idx="463">
                  <c:v>6.8402777777777785E-2</c:v>
                </c:pt>
                <c:pt idx="464">
                  <c:v>6.851851851851852E-2</c:v>
                </c:pt>
                <c:pt idx="465">
                  <c:v>6.8634259259259256E-2</c:v>
                </c:pt>
                <c:pt idx="466">
                  <c:v>6.8750000000000006E-2</c:v>
                </c:pt>
                <c:pt idx="467">
                  <c:v>6.8865740740740741E-2</c:v>
                </c:pt>
                <c:pt idx="468">
                  <c:v>6.8981481481481477E-2</c:v>
                </c:pt>
                <c:pt idx="469">
                  <c:v>6.9097222222222227E-2</c:v>
                </c:pt>
                <c:pt idx="470">
                  <c:v>6.9212962962962962E-2</c:v>
                </c:pt>
                <c:pt idx="471">
                  <c:v>6.9328703703703698E-2</c:v>
                </c:pt>
                <c:pt idx="472">
                  <c:v>6.9444444444444448E-2</c:v>
                </c:pt>
                <c:pt idx="473">
                  <c:v>6.9560185185185183E-2</c:v>
                </c:pt>
                <c:pt idx="474">
                  <c:v>6.9675925925925933E-2</c:v>
                </c:pt>
                <c:pt idx="475">
                  <c:v>6.9791666666666669E-2</c:v>
                </c:pt>
                <c:pt idx="476">
                  <c:v>6.9907407407407404E-2</c:v>
                </c:pt>
                <c:pt idx="477">
                  <c:v>7.0023148148148154E-2</c:v>
                </c:pt>
                <c:pt idx="478">
                  <c:v>7.013888888888889E-2</c:v>
                </c:pt>
                <c:pt idx="479">
                  <c:v>7.0254629629629625E-2</c:v>
                </c:pt>
                <c:pt idx="480">
                  <c:v>7.0370370370370375E-2</c:v>
                </c:pt>
                <c:pt idx="481">
                  <c:v>7.048611111111111E-2</c:v>
                </c:pt>
                <c:pt idx="482">
                  <c:v>7.0601851851851846E-2</c:v>
                </c:pt>
                <c:pt idx="483">
                  <c:v>7.0717592592592596E-2</c:v>
                </c:pt>
                <c:pt idx="484">
                  <c:v>7.0833333333333331E-2</c:v>
                </c:pt>
                <c:pt idx="485">
                  <c:v>7.0949074074074067E-2</c:v>
                </c:pt>
                <c:pt idx="486">
                  <c:v>7.1064814814814817E-2</c:v>
                </c:pt>
                <c:pt idx="487">
                  <c:v>7.1180555555555552E-2</c:v>
                </c:pt>
                <c:pt idx="488">
                  <c:v>7.1296296296296302E-2</c:v>
                </c:pt>
                <c:pt idx="489">
                  <c:v>7.1412037037037038E-2</c:v>
                </c:pt>
                <c:pt idx="490">
                  <c:v>7.1527777777777773E-2</c:v>
                </c:pt>
                <c:pt idx="491">
                  <c:v>7.1643518518518523E-2</c:v>
                </c:pt>
                <c:pt idx="492">
                  <c:v>7.1759259259259259E-2</c:v>
                </c:pt>
                <c:pt idx="493">
                  <c:v>7.1874999999999994E-2</c:v>
                </c:pt>
                <c:pt idx="494">
                  <c:v>7.1990740740740744E-2</c:v>
                </c:pt>
                <c:pt idx="495">
                  <c:v>7.210648148148148E-2</c:v>
                </c:pt>
                <c:pt idx="496">
                  <c:v>7.2222222222222215E-2</c:v>
                </c:pt>
                <c:pt idx="497">
                  <c:v>7.2337962962962965E-2</c:v>
                </c:pt>
                <c:pt idx="498">
                  <c:v>7.2453703703703701E-2</c:v>
                </c:pt>
                <c:pt idx="499">
                  <c:v>7.256944444444445E-2</c:v>
                </c:pt>
                <c:pt idx="500">
                  <c:v>7.2685185185185186E-2</c:v>
                </c:pt>
                <c:pt idx="501">
                  <c:v>7.2800925925925922E-2</c:v>
                </c:pt>
                <c:pt idx="502">
                  <c:v>7.2916666666666671E-2</c:v>
                </c:pt>
                <c:pt idx="503">
                  <c:v>7.3032407407407407E-2</c:v>
                </c:pt>
                <c:pt idx="504">
                  <c:v>7.3148148148148143E-2</c:v>
                </c:pt>
                <c:pt idx="505">
                  <c:v>7.3263888888888892E-2</c:v>
                </c:pt>
                <c:pt idx="506">
                  <c:v>7.3379629629629628E-2</c:v>
                </c:pt>
                <c:pt idx="507">
                  <c:v>7.3495370370370364E-2</c:v>
                </c:pt>
                <c:pt idx="508">
                  <c:v>7.3611111111111113E-2</c:v>
                </c:pt>
                <c:pt idx="509">
                  <c:v>7.3726851851851849E-2</c:v>
                </c:pt>
                <c:pt idx="510">
                  <c:v>7.3842592592592599E-2</c:v>
                </c:pt>
                <c:pt idx="511">
                  <c:v>7.3958333333333334E-2</c:v>
                </c:pt>
                <c:pt idx="512">
                  <c:v>7.407407407407407E-2</c:v>
                </c:pt>
                <c:pt idx="513">
                  <c:v>7.418981481481482E-2</c:v>
                </c:pt>
                <c:pt idx="514">
                  <c:v>7.4305555555555555E-2</c:v>
                </c:pt>
                <c:pt idx="515">
                  <c:v>7.4421296296296291E-2</c:v>
                </c:pt>
                <c:pt idx="516">
                  <c:v>7.4537037037037041E-2</c:v>
                </c:pt>
                <c:pt idx="517">
                  <c:v>7.4652777777777776E-2</c:v>
                </c:pt>
                <c:pt idx="518">
                  <c:v>7.4768518518518512E-2</c:v>
                </c:pt>
                <c:pt idx="519">
                  <c:v>7.4884259259259262E-2</c:v>
                </c:pt>
                <c:pt idx="520">
                  <c:v>7.4999999999999997E-2</c:v>
                </c:pt>
                <c:pt idx="521">
                  <c:v>7.5115740740740747E-2</c:v>
                </c:pt>
                <c:pt idx="522">
                  <c:v>7.5231481481481483E-2</c:v>
                </c:pt>
                <c:pt idx="523">
                  <c:v>7.5347222222222218E-2</c:v>
                </c:pt>
                <c:pt idx="524">
                  <c:v>7.5462962962962968E-2</c:v>
                </c:pt>
                <c:pt idx="525">
                  <c:v>7.5578703703703703E-2</c:v>
                </c:pt>
                <c:pt idx="526">
                  <c:v>7.5694444444444439E-2</c:v>
                </c:pt>
                <c:pt idx="527">
                  <c:v>7.5810185185185189E-2</c:v>
                </c:pt>
                <c:pt idx="528">
                  <c:v>7.5925925925925924E-2</c:v>
                </c:pt>
                <c:pt idx="529">
                  <c:v>7.604166666666666E-2</c:v>
                </c:pt>
                <c:pt idx="530">
                  <c:v>7.615740740740741E-2</c:v>
                </c:pt>
                <c:pt idx="531">
                  <c:v>7.6273148148148145E-2</c:v>
                </c:pt>
                <c:pt idx="532">
                  <c:v>7.6388888888888895E-2</c:v>
                </c:pt>
                <c:pt idx="533">
                  <c:v>7.6504629629629631E-2</c:v>
                </c:pt>
                <c:pt idx="534">
                  <c:v>7.6620370370370366E-2</c:v>
                </c:pt>
                <c:pt idx="535">
                  <c:v>7.6736111111111116E-2</c:v>
                </c:pt>
                <c:pt idx="536">
                  <c:v>7.6851851851851852E-2</c:v>
                </c:pt>
                <c:pt idx="537">
                  <c:v>7.6967592592592587E-2</c:v>
                </c:pt>
                <c:pt idx="538">
                  <c:v>7.7083333333333337E-2</c:v>
                </c:pt>
                <c:pt idx="539">
                  <c:v>7.7199074074074073E-2</c:v>
                </c:pt>
                <c:pt idx="540">
                  <c:v>7.7314814814814808E-2</c:v>
                </c:pt>
                <c:pt idx="541">
                  <c:v>7.7430555555555558E-2</c:v>
                </c:pt>
                <c:pt idx="542">
                  <c:v>7.7546296296296294E-2</c:v>
                </c:pt>
                <c:pt idx="543">
                  <c:v>7.7662037037037043E-2</c:v>
                </c:pt>
                <c:pt idx="544">
                  <c:v>7.7777777777777779E-2</c:v>
                </c:pt>
                <c:pt idx="545">
                  <c:v>7.7893518518518515E-2</c:v>
                </c:pt>
                <c:pt idx="546">
                  <c:v>7.8009259259259264E-2</c:v>
                </c:pt>
                <c:pt idx="547">
                  <c:v>7.8125E-2</c:v>
                </c:pt>
                <c:pt idx="548">
                  <c:v>7.8240740740740736E-2</c:v>
                </c:pt>
                <c:pt idx="549">
                  <c:v>7.8356481481481485E-2</c:v>
                </c:pt>
                <c:pt idx="550">
                  <c:v>7.8472222222222221E-2</c:v>
                </c:pt>
                <c:pt idx="551">
                  <c:v>7.8587962962962957E-2</c:v>
                </c:pt>
                <c:pt idx="552">
                  <c:v>7.8703703703703706E-2</c:v>
                </c:pt>
                <c:pt idx="553">
                  <c:v>7.8819444444444442E-2</c:v>
                </c:pt>
                <c:pt idx="554">
                  <c:v>7.8935185185185192E-2</c:v>
                </c:pt>
                <c:pt idx="555">
                  <c:v>7.9050925925925927E-2</c:v>
                </c:pt>
                <c:pt idx="556">
                  <c:v>7.9166666666666663E-2</c:v>
                </c:pt>
                <c:pt idx="557">
                  <c:v>7.9282407407407413E-2</c:v>
                </c:pt>
                <c:pt idx="558">
                  <c:v>7.9398148148148148E-2</c:v>
                </c:pt>
                <c:pt idx="559">
                  <c:v>7.9513888888888884E-2</c:v>
                </c:pt>
                <c:pt idx="560">
                  <c:v>7.9629629629629634E-2</c:v>
                </c:pt>
                <c:pt idx="561">
                  <c:v>7.9745370370370369E-2</c:v>
                </c:pt>
                <c:pt idx="562">
                  <c:v>7.9861111111111105E-2</c:v>
                </c:pt>
                <c:pt idx="563">
                  <c:v>7.9976851851851855E-2</c:v>
                </c:pt>
                <c:pt idx="564">
                  <c:v>8.009259259259259E-2</c:v>
                </c:pt>
                <c:pt idx="565">
                  <c:v>8.020833333333334E-2</c:v>
                </c:pt>
                <c:pt idx="566">
                  <c:v>8.0324074074074076E-2</c:v>
                </c:pt>
                <c:pt idx="567">
                  <c:v>8.0439814814814811E-2</c:v>
                </c:pt>
                <c:pt idx="568">
                  <c:v>8.0555555555555561E-2</c:v>
                </c:pt>
                <c:pt idx="569">
                  <c:v>8.0671296296296297E-2</c:v>
                </c:pt>
                <c:pt idx="570">
                  <c:v>8.0787037037037032E-2</c:v>
                </c:pt>
                <c:pt idx="571">
                  <c:v>8.0902777777777782E-2</c:v>
                </c:pt>
                <c:pt idx="572">
                  <c:v>8.1018518518518517E-2</c:v>
                </c:pt>
                <c:pt idx="573">
                  <c:v>8.1134259259259253E-2</c:v>
                </c:pt>
                <c:pt idx="574">
                  <c:v>8.1250000000000003E-2</c:v>
                </c:pt>
                <c:pt idx="575">
                  <c:v>8.1365740740740738E-2</c:v>
                </c:pt>
                <c:pt idx="576">
                  <c:v>8.1481481481481488E-2</c:v>
                </c:pt>
                <c:pt idx="577">
                  <c:v>8.1597222222222224E-2</c:v>
                </c:pt>
                <c:pt idx="578">
                  <c:v>8.1712962962962959E-2</c:v>
                </c:pt>
                <c:pt idx="579">
                  <c:v>8.1828703703703709E-2</c:v>
                </c:pt>
                <c:pt idx="580">
                  <c:v>8.1944444444444445E-2</c:v>
                </c:pt>
                <c:pt idx="581">
                  <c:v>8.206018518518518E-2</c:v>
                </c:pt>
                <c:pt idx="582">
                  <c:v>8.217592592592593E-2</c:v>
                </c:pt>
                <c:pt idx="583">
                  <c:v>8.2291666666666666E-2</c:v>
                </c:pt>
                <c:pt idx="584">
                  <c:v>8.2407407407407401E-2</c:v>
                </c:pt>
                <c:pt idx="585">
                  <c:v>8.2523148148148151E-2</c:v>
                </c:pt>
                <c:pt idx="586">
                  <c:v>8.2638888888888887E-2</c:v>
                </c:pt>
                <c:pt idx="587">
                  <c:v>8.2754629629629636E-2</c:v>
                </c:pt>
                <c:pt idx="588">
                  <c:v>8.2870370370370372E-2</c:v>
                </c:pt>
                <c:pt idx="589">
                  <c:v>8.2986111111111108E-2</c:v>
                </c:pt>
                <c:pt idx="590">
                  <c:v>8.3101851851851857E-2</c:v>
                </c:pt>
                <c:pt idx="591">
                  <c:v>8.3217592592592593E-2</c:v>
                </c:pt>
                <c:pt idx="592">
                  <c:v>8.3333333333333329E-2</c:v>
                </c:pt>
                <c:pt idx="593">
                  <c:v>8.3449074074074078E-2</c:v>
                </c:pt>
                <c:pt idx="594">
                  <c:v>8.3564814814814814E-2</c:v>
                </c:pt>
                <c:pt idx="595">
                  <c:v>8.368055555555555E-2</c:v>
                </c:pt>
                <c:pt idx="596">
                  <c:v>8.3796296296296299E-2</c:v>
                </c:pt>
                <c:pt idx="597">
                  <c:v>8.3912037037037035E-2</c:v>
                </c:pt>
                <c:pt idx="598">
                  <c:v>8.4027777777777785E-2</c:v>
                </c:pt>
                <c:pt idx="599">
                  <c:v>8.414351851851852E-2</c:v>
                </c:pt>
                <c:pt idx="600">
                  <c:v>8.4259259259259256E-2</c:v>
                </c:pt>
                <c:pt idx="601">
                  <c:v>8.4375000000000006E-2</c:v>
                </c:pt>
                <c:pt idx="602">
                  <c:v>8.4490740740740741E-2</c:v>
                </c:pt>
                <c:pt idx="603">
                  <c:v>8.4606481481481477E-2</c:v>
                </c:pt>
                <c:pt idx="604">
                  <c:v>8.4722222222222227E-2</c:v>
                </c:pt>
                <c:pt idx="605">
                  <c:v>8.4837962962962962E-2</c:v>
                </c:pt>
                <c:pt idx="606">
                  <c:v>8.4953703703703698E-2</c:v>
                </c:pt>
                <c:pt idx="607">
                  <c:v>8.5069444444444448E-2</c:v>
                </c:pt>
                <c:pt idx="608">
                  <c:v>8.5185185185185183E-2</c:v>
                </c:pt>
                <c:pt idx="609">
                  <c:v>8.5300925925925933E-2</c:v>
                </c:pt>
                <c:pt idx="610">
                  <c:v>8.5416666666666669E-2</c:v>
                </c:pt>
                <c:pt idx="611">
                  <c:v>8.5532407407407404E-2</c:v>
                </c:pt>
                <c:pt idx="612">
                  <c:v>8.5648148148148154E-2</c:v>
                </c:pt>
                <c:pt idx="613">
                  <c:v>8.576388888888889E-2</c:v>
                </c:pt>
                <c:pt idx="614">
                  <c:v>8.5879629629629625E-2</c:v>
                </c:pt>
                <c:pt idx="615">
                  <c:v>8.5995370370370375E-2</c:v>
                </c:pt>
                <c:pt idx="616">
                  <c:v>8.611111111111111E-2</c:v>
                </c:pt>
                <c:pt idx="617">
                  <c:v>8.6226851851851846E-2</c:v>
                </c:pt>
                <c:pt idx="618">
                  <c:v>8.6342592592592596E-2</c:v>
                </c:pt>
                <c:pt idx="619">
                  <c:v>8.6458333333333331E-2</c:v>
                </c:pt>
                <c:pt idx="620">
                  <c:v>8.6574074074074067E-2</c:v>
                </c:pt>
                <c:pt idx="621">
                  <c:v>8.6689814814814817E-2</c:v>
                </c:pt>
                <c:pt idx="622">
                  <c:v>8.6805555555555552E-2</c:v>
                </c:pt>
                <c:pt idx="623">
                  <c:v>8.6921296296296302E-2</c:v>
                </c:pt>
                <c:pt idx="624">
                  <c:v>8.7037037037037038E-2</c:v>
                </c:pt>
                <c:pt idx="625">
                  <c:v>8.7152777777777773E-2</c:v>
                </c:pt>
                <c:pt idx="626">
                  <c:v>8.7268518518518523E-2</c:v>
                </c:pt>
                <c:pt idx="627">
                  <c:v>8.7384259259259259E-2</c:v>
                </c:pt>
                <c:pt idx="628">
                  <c:v>8.7499999999999994E-2</c:v>
                </c:pt>
                <c:pt idx="629">
                  <c:v>8.7615740740740744E-2</c:v>
                </c:pt>
                <c:pt idx="630">
                  <c:v>8.773148148148148E-2</c:v>
                </c:pt>
                <c:pt idx="631">
                  <c:v>8.7847222222222215E-2</c:v>
                </c:pt>
                <c:pt idx="632">
                  <c:v>8.7962962962962965E-2</c:v>
                </c:pt>
                <c:pt idx="633">
                  <c:v>8.8078703703703701E-2</c:v>
                </c:pt>
                <c:pt idx="634">
                  <c:v>8.819444444444445E-2</c:v>
                </c:pt>
                <c:pt idx="635">
                  <c:v>8.8310185185185186E-2</c:v>
                </c:pt>
                <c:pt idx="636">
                  <c:v>8.8425925925925922E-2</c:v>
                </c:pt>
                <c:pt idx="637">
                  <c:v>8.8541666666666671E-2</c:v>
                </c:pt>
                <c:pt idx="638">
                  <c:v>8.8657407407407407E-2</c:v>
                </c:pt>
                <c:pt idx="639">
                  <c:v>8.8773148148148143E-2</c:v>
                </c:pt>
                <c:pt idx="640">
                  <c:v>8.8888888888888892E-2</c:v>
                </c:pt>
                <c:pt idx="641">
                  <c:v>8.9004629629629628E-2</c:v>
                </c:pt>
                <c:pt idx="642">
                  <c:v>8.9120370370370364E-2</c:v>
                </c:pt>
                <c:pt idx="643">
                  <c:v>8.9236111111111113E-2</c:v>
                </c:pt>
                <c:pt idx="644">
                  <c:v>8.9351851851851849E-2</c:v>
                </c:pt>
                <c:pt idx="645">
                  <c:v>8.9467592592592599E-2</c:v>
                </c:pt>
                <c:pt idx="646">
                  <c:v>8.9583333333333334E-2</c:v>
                </c:pt>
                <c:pt idx="647">
                  <c:v>8.969907407407407E-2</c:v>
                </c:pt>
                <c:pt idx="648">
                  <c:v>8.981481481481482E-2</c:v>
                </c:pt>
                <c:pt idx="649">
                  <c:v>8.9930555555555555E-2</c:v>
                </c:pt>
                <c:pt idx="650">
                  <c:v>9.0046296296296291E-2</c:v>
                </c:pt>
                <c:pt idx="651">
                  <c:v>9.0162037037037041E-2</c:v>
                </c:pt>
                <c:pt idx="652">
                  <c:v>9.0277777777777776E-2</c:v>
                </c:pt>
                <c:pt idx="653">
                  <c:v>9.0393518518518512E-2</c:v>
                </c:pt>
                <c:pt idx="654">
                  <c:v>9.0509259259259262E-2</c:v>
                </c:pt>
                <c:pt idx="655">
                  <c:v>9.0624999999999997E-2</c:v>
                </c:pt>
                <c:pt idx="656">
                  <c:v>9.0740740740740747E-2</c:v>
                </c:pt>
                <c:pt idx="657">
                  <c:v>9.0856481481481483E-2</c:v>
                </c:pt>
                <c:pt idx="658">
                  <c:v>9.0972222222222218E-2</c:v>
                </c:pt>
                <c:pt idx="659">
                  <c:v>9.1087962962962968E-2</c:v>
                </c:pt>
                <c:pt idx="660">
                  <c:v>9.1203703703703703E-2</c:v>
                </c:pt>
                <c:pt idx="661">
                  <c:v>9.1319444444444439E-2</c:v>
                </c:pt>
                <c:pt idx="662">
                  <c:v>9.1435185185185189E-2</c:v>
                </c:pt>
                <c:pt idx="663">
                  <c:v>9.1550925925925924E-2</c:v>
                </c:pt>
                <c:pt idx="664">
                  <c:v>9.166666666666666E-2</c:v>
                </c:pt>
                <c:pt idx="665">
                  <c:v>9.178240740740741E-2</c:v>
                </c:pt>
                <c:pt idx="666">
                  <c:v>9.1898148148148145E-2</c:v>
                </c:pt>
                <c:pt idx="667">
                  <c:v>9.2013888888888895E-2</c:v>
                </c:pt>
                <c:pt idx="668">
                  <c:v>9.2129629629629631E-2</c:v>
                </c:pt>
                <c:pt idx="669">
                  <c:v>9.2245370370370366E-2</c:v>
                </c:pt>
                <c:pt idx="670">
                  <c:v>9.2361111111111116E-2</c:v>
                </c:pt>
                <c:pt idx="671">
                  <c:v>9.2476851851851852E-2</c:v>
                </c:pt>
                <c:pt idx="672">
                  <c:v>9.2592592592592587E-2</c:v>
                </c:pt>
                <c:pt idx="673">
                  <c:v>9.2708333333333337E-2</c:v>
                </c:pt>
                <c:pt idx="674">
                  <c:v>9.2824074074074073E-2</c:v>
                </c:pt>
                <c:pt idx="675">
                  <c:v>9.2939814814814808E-2</c:v>
                </c:pt>
                <c:pt idx="676">
                  <c:v>9.3055555555555558E-2</c:v>
                </c:pt>
                <c:pt idx="677">
                  <c:v>9.3171296296296294E-2</c:v>
                </c:pt>
                <c:pt idx="678">
                  <c:v>9.3287037037037043E-2</c:v>
                </c:pt>
                <c:pt idx="679">
                  <c:v>9.3402777777777779E-2</c:v>
                </c:pt>
                <c:pt idx="680">
                  <c:v>9.3518518518518515E-2</c:v>
                </c:pt>
                <c:pt idx="681">
                  <c:v>9.3634259259259264E-2</c:v>
                </c:pt>
                <c:pt idx="682">
                  <c:v>9.375E-2</c:v>
                </c:pt>
                <c:pt idx="683">
                  <c:v>9.3865740740740736E-2</c:v>
                </c:pt>
                <c:pt idx="684">
                  <c:v>9.3981481481481485E-2</c:v>
                </c:pt>
                <c:pt idx="685">
                  <c:v>9.4097222222222221E-2</c:v>
                </c:pt>
                <c:pt idx="686">
                  <c:v>9.4212962962962957E-2</c:v>
                </c:pt>
                <c:pt idx="687">
                  <c:v>9.4328703703703706E-2</c:v>
                </c:pt>
                <c:pt idx="688">
                  <c:v>9.4444444444444442E-2</c:v>
                </c:pt>
                <c:pt idx="689">
                  <c:v>9.4560185185185192E-2</c:v>
                </c:pt>
                <c:pt idx="690">
                  <c:v>9.4675925925925927E-2</c:v>
                </c:pt>
                <c:pt idx="691">
                  <c:v>9.4791666666666663E-2</c:v>
                </c:pt>
                <c:pt idx="692">
                  <c:v>9.4907407407407413E-2</c:v>
                </c:pt>
                <c:pt idx="693">
                  <c:v>9.5023148148148148E-2</c:v>
                </c:pt>
                <c:pt idx="694">
                  <c:v>9.5138888888888884E-2</c:v>
                </c:pt>
                <c:pt idx="695">
                  <c:v>9.5254629629629634E-2</c:v>
                </c:pt>
                <c:pt idx="696">
                  <c:v>9.5370370370370369E-2</c:v>
                </c:pt>
                <c:pt idx="697">
                  <c:v>9.5486111111111105E-2</c:v>
                </c:pt>
                <c:pt idx="698">
                  <c:v>9.5601851851851855E-2</c:v>
                </c:pt>
                <c:pt idx="699">
                  <c:v>9.571759259259259E-2</c:v>
                </c:pt>
                <c:pt idx="700">
                  <c:v>9.583333333333334E-2</c:v>
                </c:pt>
                <c:pt idx="701">
                  <c:v>9.5949074074074076E-2</c:v>
                </c:pt>
                <c:pt idx="702">
                  <c:v>9.6064814814814811E-2</c:v>
                </c:pt>
                <c:pt idx="703">
                  <c:v>9.6180555555555561E-2</c:v>
                </c:pt>
                <c:pt idx="704">
                  <c:v>9.6296296296296297E-2</c:v>
                </c:pt>
                <c:pt idx="705">
                  <c:v>9.6412037037037032E-2</c:v>
                </c:pt>
                <c:pt idx="706">
                  <c:v>9.6527777777777782E-2</c:v>
                </c:pt>
                <c:pt idx="707">
                  <c:v>9.6643518518518517E-2</c:v>
                </c:pt>
                <c:pt idx="708">
                  <c:v>9.6759259259259253E-2</c:v>
                </c:pt>
                <c:pt idx="709">
                  <c:v>9.6875000000000003E-2</c:v>
                </c:pt>
                <c:pt idx="710">
                  <c:v>9.6990740740740738E-2</c:v>
                </c:pt>
                <c:pt idx="711">
                  <c:v>9.7106481481481488E-2</c:v>
                </c:pt>
                <c:pt idx="712">
                  <c:v>9.7222222222222224E-2</c:v>
                </c:pt>
                <c:pt idx="713">
                  <c:v>9.7337962962962959E-2</c:v>
                </c:pt>
                <c:pt idx="714">
                  <c:v>9.7453703703703709E-2</c:v>
                </c:pt>
                <c:pt idx="715">
                  <c:v>9.7569444444444445E-2</c:v>
                </c:pt>
                <c:pt idx="716">
                  <c:v>9.768518518518518E-2</c:v>
                </c:pt>
                <c:pt idx="717">
                  <c:v>9.780092592592593E-2</c:v>
                </c:pt>
                <c:pt idx="718">
                  <c:v>9.7916666666666666E-2</c:v>
                </c:pt>
                <c:pt idx="719">
                  <c:v>9.8032407407407401E-2</c:v>
                </c:pt>
                <c:pt idx="720">
                  <c:v>9.8148148148148151E-2</c:v>
                </c:pt>
                <c:pt idx="721">
                  <c:v>9.8263888888888887E-2</c:v>
                </c:pt>
                <c:pt idx="722">
                  <c:v>9.8379629629629636E-2</c:v>
                </c:pt>
                <c:pt idx="723">
                  <c:v>9.8495370370370372E-2</c:v>
                </c:pt>
                <c:pt idx="724">
                  <c:v>9.8611111111111108E-2</c:v>
                </c:pt>
                <c:pt idx="725">
                  <c:v>9.8726851851851857E-2</c:v>
                </c:pt>
                <c:pt idx="726">
                  <c:v>9.8842592592592593E-2</c:v>
                </c:pt>
                <c:pt idx="727">
                  <c:v>9.8958333333333329E-2</c:v>
                </c:pt>
                <c:pt idx="728">
                  <c:v>9.9074074074074078E-2</c:v>
                </c:pt>
                <c:pt idx="729">
                  <c:v>9.9189814814814814E-2</c:v>
                </c:pt>
                <c:pt idx="730">
                  <c:v>9.930555555555555E-2</c:v>
                </c:pt>
                <c:pt idx="731">
                  <c:v>9.9421296296296299E-2</c:v>
                </c:pt>
                <c:pt idx="732">
                  <c:v>9.9537037037037035E-2</c:v>
                </c:pt>
                <c:pt idx="733">
                  <c:v>9.9652777777777785E-2</c:v>
                </c:pt>
                <c:pt idx="734">
                  <c:v>9.976851851851852E-2</c:v>
                </c:pt>
                <c:pt idx="735">
                  <c:v>9.9884259259259256E-2</c:v>
                </c:pt>
                <c:pt idx="736">
                  <c:v>0.1</c:v>
                </c:pt>
                <c:pt idx="737">
                  <c:v>0.10011574074074074</c:v>
                </c:pt>
                <c:pt idx="738">
                  <c:v>0.10023148148148148</c:v>
                </c:pt>
                <c:pt idx="739">
                  <c:v>0.10034722222222223</c:v>
                </c:pt>
                <c:pt idx="740">
                  <c:v>0.10046296296296296</c:v>
                </c:pt>
                <c:pt idx="741">
                  <c:v>0.1005787037037037</c:v>
                </c:pt>
                <c:pt idx="742">
                  <c:v>0.10069444444444445</c:v>
                </c:pt>
                <c:pt idx="743">
                  <c:v>0.10081018518518518</c:v>
                </c:pt>
                <c:pt idx="744">
                  <c:v>0.10092592592592593</c:v>
                </c:pt>
                <c:pt idx="745">
                  <c:v>0.10104166666666667</c:v>
                </c:pt>
                <c:pt idx="746">
                  <c:v>0.1011574074074074</c:v>
                </c:pt>
                <c:pt idx="747">
                  <c:v>0.10127314814814815</c:v>
                </c:pt>
                <c:pt idx="748">
                  <c:v>0.10138888888888889</c:v>
                </c:pt>
                <c:pt idx="749">
                  <c:v>0.10150462962962963</c:v>
                </c:pt>
                <c:pt idx="750">
                  <c:v>0.10162037037037037</c:v>
                </c:pt>
                <c:pt idx="751">
                  <c:v>0.10173611111111111</c:v>
                </c:pt>
                <c:pt idx="752">
                  <c:v>0.10185185185185185</c:v>
                </c:pt>
                <c:pt idx="753">
                  <c:v>0.1019675925925926</c:v>
                </c:pt>
                <c:pt idx="754">
                  <c:v>0.10208333333333333</c:v>
                </c:pt>
                <c:pt idx="755">
                  <c:v>0.10219907407407407</c:v>
                </c:pt>
                <c:pt idx="756">
                  <c:v>0.10231481481481482</c:v>
                </c:pt>
                <c:pt idx="757">
                  <c:v>0.10243055555555555</c:v>
                </c:pt>
                <c:pt idx="758">
                  <c:v>0.1025462962962963</c:v>
                </c:pt>
                <c:pt idx="759">
                  <c:v>0.10266203703703704</c:v>
                </c:pt>
                <c:pt idx="760">
                  <c:v>0.10277777777777777</c:v>
                </c:pt>
                <c:pt idx="761">
                  <c:v>0.10289351851851852</c:v>
                </c:pt>
                <c:pt idx="762">
                  <c:v>0.10300925925925926</c:v>
                </c:pt>
                <c:pt idx="763">
                  <c:v>0.10312499999999999</c:v>
                </c:pt>
                <c:pt idx="764">
                  <c:v>0.10324074074074074</c:v>
                </c:pt>
                <c:pt idx="765">
                  <c:v>0.10335648148148148</c:v>
                </c:pt>
                <c:pt idx="766">
                  <c:v>0.10347222222222222</c:v>
                </c:pt>
                <c:pt idx="767">
                  <c:v>0.10358796296296297</c:v>
                </c:pt>
                <c:pt idx="768">
                  <c:v>0.1037037037037037</c:v>
                </c:pt>
                <c:pt idx="769">
                  <c:v>0.10381944444444445</c:v>
                </c:pt>
                <c:pt idx="770">
                  <c:v>0.10393518518518519</c:v>
                </c:pt>
                <c:pt idx="771">
                  <c:v>0.10405092592592592</c:v>
                </c:pt>
                <c:pt idx="772">
                  <c:v>0.10416666666666667</c:v>
                </c:pt>
                <c:pt idx="773">
                  <c:v>0.10428240740740741</c:v>
                </c:pt>
                <c:pt idx="774">
                  <c:v>0.10439814814814814</c:v>
                </c:pt>
                <c:pt idx="775">
                  <c:v>0.10451388888888889</c:v>
                </c:pt>
                <c:pt idx="776">
                  <c:v>0.10462962962962963</c:v>
                </c:pt>
                <c:pt idx="777">
                  <c:v>0.10474537037037036</c:v>
                </c:pt>
                <c:pt idx="778">
                  <c:v>0.10486111111111111</c:v>
                </c:pt>
                <c:pt idx="779">
                  <c:v>0.10497685185185185</c:v>
                </c:pt>
                <c:pt idx="780">
                  <c:v>0.1050925925925926</c:v>
                </c:pt>
                <c:pt idx="781">
                  <c:v>0.10520833333333333</c:v>
                </c:pt>
                <c:pt idx="782">
                  <c:v>0.10532407407407407</c:v>
                </c:pt>
                <c:pt idx="783">
                  <c:v>0.10543981481481482</c:v>
                </c:pt>
                <c:pt idx="784">
                  <c:v>0.10555555555555556</c:v>
                </c:pt>
                <c:pt idx="785">
                  <c:v>0.10567129629629629</c:v>
                </c:pt>
                <c:pt idx="786">
                  <c:v>0.10578703703703704</c:v>
                </c:pt>
                <c:pt idx="787">
                  <c:v>0.10590277777777778</c:v>
                </c:pt>
                <c:pt idx="788">
                  <c:v>0.10601851851851851</c:v>
                </c:pt>
                <c:pt idx="789">
                  <c:v>0.10613425925925926</c:v>
                </c:pt>
                <c:pt idx="790">
                  <c:v>0.10625</c:v>
                </c:pt>
                <c:pt idx="791">
                  <c:v>0.10636574074074075</c:v>
                </c:pt>
                <c:pt idx="792">
                  <c:v>0.10648148148148148</c:v>
                </c:pt>
                <c:pt idx="793">
                  <c:v>0.10659722222222222</c:v>
                </c:pt>
                <c:pt idx="794">
                  <c:v>0.10671296296296297</c:v>
                </c:pt>
                <c:pt idx="795">
                  <c:v>0.1068287037037037</c:v>
                </c:pt>
                <c:pt idx="796">
                  <c:v>0.10694444444444444</c:v>
                </c:pt>
                <c:pt idx="797">
                  <c:v>0.10706018518518519</c:v>
                </c:pt>
                <c:pt idx="798">
                  <c:v>0.10717592592592592</c:v>
                </c:pt>
                <c:pt idx="799">
                  <c:v>0.10729166666666666</c:v>
                </c:pt>
                <c:pt idx="800">
                  <c:v>0.10740740740740741</c:v>
                </c:pt>
                <c:pt idx="801">
                  <c:v>0.10752314814814815</c:v>
                </c:pt>
                <c:pt idx="802">
                  <c:v>0.1076388888888889</c:v>
                </c:pt>
                <c:pt idx="803">
                  <c:v>0.10775462962962963</c:v>
                </c:pt>
                <c:pt idx="804">
                  <c:v>0.10787037037037037</c:v>
                </c:pt>
                <c:pt idx="805">
                  <c:v>0.10798611111111112</c:v>
                </c:pt>
                <c:pt idx="806">
                  <c:v>0.10810185185185185</c:v>
                </c:pt>
                <c:pt idx="807">
                  <c:v>0.10821759259259259</c:v>
                </c:pt>
                <c:pt idx="808">
                  <c:v>0.10833333333333334</c:v>
                </c:pt>
                <c:pt idx="809">
                  <c:v>0.10844907407407407</c:v>
                </c:pt>
                <c:pt idx="810">
                  <c:v>0.10856481481481481</c:v>
                </c:pt>
                <c:pt idx="811">
                  <c:v>0.10868055555555556</c:v>
                </c:pt>
                <c:pt idx="812">
                  <c:v>0.10879629629629629</c:v>
                </c:pt>
                <c:pt idx="813">
                  <c:v>0.10891203703703704</c:v>
                </c:pt>
                <c:pt idx="814">
                  <c:v>0.10902777777777778</c:v>
                </c:pt>
                <c:pt idx="815">
                  <c:v>0.10914351851851851</c:v>
                </c:pt>
                <c:pt idx="816">
                  <c:v>0.10925925925925926</c:v>
                </c:pt>
                <c:pt idx="817">
                  <c:v>0.109375</c:v>
                </c:pt>
                <c:pt idx="818">
                  <c:v>0.10949074074074074</c:v>
                </c:pt>
                <c:pt idx="819">
                  <c:v>0.10960648148148149</c:v>
                </c:pt>
                <c:pt idx="820">
                  <c:v>0.10972222222222222</c:v>
                </c:pt>
                <c:pt idx="821">
                  <c:v>0.10983796296296296</c:v>
                </c:pt>
                <c:pt idx="822">
                  <c:v>0.10995370370370371</c:v>
                </c:pt>
                <c:pt idx="823">
                  <c:v>0.11006944444444444</c:v>
                </c:pt>
                <c:pt idx="824">
                  <c:v>0.11018518518518519</c:v>
                </c:pt>
                <c:pt idx="825">
                  <c:v>0.11030092592592593</c:v>
                </c:pt>
                <c:pt idx="826">
                  <c:v>0.11041666666666666</c:v>
                </c:pt>
                <c:pt idx="827">
                  <c:v>0.11053240740740741</c:v>
                </c:pt>
                <c:pt idx="828">
                  <c:v>0.11064814814814815</c:v>
                </c:pt>
                <c:pt idx="829">
                  <c:v>0.11076388888888888</c:v>
                </c:pt>
                <c:pt idx="830">
                  <c:v>0.11087962962962963</c:v>
                </c:pt>
                <c:pt idx="831">
                  <c:v>0.11099537037037037</c:v>
                </c:pt>
                <c:pt idx="832">
                  <c:v>0.1111111111111111</c:v>
                </c:pt>
                <c:pt idx="833">
                  <c:v>0.11122685185185185</c:v>
                </c:pt>
                <c:pt idx="834">
                  <c:v>0.11134259259259259</c:v>
                </c:pt>
                <c:pt idx="835">
                  <c:v>0.11145833333333334</c:v>
                </c:pt>
                <c:pt idx="836">
                  <c:v>0.11157407407407408</c:v>
                </c:pt>
                <c:pt idx="837">
                  <c:v>0.11168981481481481</c:v>
                </c:pt>
                <c:pt idx="838">
                  <c:v>0.11180555555555556</c:v>
                </c:pt>
                <c:pt idx="839">
                  <c:v>0.1119212962962963</c:v>
                </c:pt>
                <c:pt idx="840">
                  <c:v>0.11203703703703703</c:v>
                </c:pt>
                <c:pt idx="841">
                  <c:v>0.11215277777777778</c:v>
                </c:pt>
                <c:pt idx="842">
                  <c:v>0.11226851851851852</c:v>
                </c:pt>
                <c:pt idx="843">
                  <c:v>0.11238425925925925</c:v>
                </c:pt>
                <c:pt idx="844">
                  <c:v>0.1125</c:v>
                </c:pt>
                <c:pt idx="845">
                  <c:v>0.11261574074074074</c:v>
                </c:pt>
                <c:pt idx="846">
                  <c:v>0.11273148148148149</c:v>
                </c:pt>
                <c:pt idx="847">
                  <c:v>0.11284722222222222</c:v>
                </c:pt>
                <c:pt idx="848">
                  <c:v>0.11296296296296296</c:v>
                </c:pt>
                <c:pt idx="849">
                  <c:v>0.11307870370370371</c:v>
                </c:pt>
                <c:pt idx="850">
                  <c:v>0.11319444444444444</c:v>
                </c:pt>
                <c:pt idx="851">
                  <c:v>0.11331018518518518</c:v>
                </c:pt>
                <c:pt idx="852">
                  <c:v>0.11342592592592593</c:v>
                </c:pt>
                <c:pt idx="853">
                  <c:v>0.11354166666666667</c:v>
                </c:pt>
                <c:pt idx="854">
                  <c:v>0.1136574074074074</c:v>
                </c:pt>
                <c:pt idx="855">
                  <c:v>0.11377314814814815</c:v>
                </c:pt>
                <c:pt idx="856">
                  <c:v>0.11388888888888889</c:v>
                </c:pt>
                <c:pt idx="857">
                  <c:v>0.11400462962962964</c:v>
                </c:pt>
                <c:pt idx="858">
                  <c:v>0.11412037037037037</c:v>
                </c:pt>
                <c:pt idx="859">
                  <c:v>0.11423611111111111</c:v>
                </c:pt>
                <c:pt idx="860">
                  <c:v>0.11435185185185186</c:v>
                </c:pt>
                <c:pt idx="861">
                  <c:v>0.11446759259259259</c:v>
                </c:pt>
                <c:pt idx="862">
                  <c:v>0.11458333333333333</c:v>
                </c:pt>
                <c:pt idx="863">
                  <c:v>0.11469907407407408</c:v>
                </c:pt>
                <c:pt idx="864">
                  <c:v>0.11481481481481481</c:v>
                </c:pt>
                <c:pt idx="865">
                  <c:v>0.11493055555555555</c:v>
                </c:pt>
                <c:pt idx="866">
                  <c:v>0.1150462962962963</c:v>
                </c:pt>
                <c:pt idx="867">
                  <c:v>0.11516203703703703</c:v>
                </c:pt>
                <c:pt idx="868">
                  <c:v>0.11527777777777778</c:v>
                </c:pt>
                <c:pt idx="869">
                  <c:v>0.11539351851851852</c:v>
                </c:pt>
                <c:pt idx="870">
                  <c:v>0.11550925925925926</c:v>
                </c:pt>
                <c:pt idx="871">
                  <c:v>0.11562500000000001</c:v>
                </c:pt>
                <c:pt idx="872">
                  <c:v>0.11574074074074074</c:v>
                </c:pt>
                <c:pt idx="873">
                  <c:v>0.11585648148148148</c:v>
                </c:pt>
                <c:pt idx="874">
                  <c:v>0.11597222222222223</c:v>
                </c:pt>
                <c:pt idx="875">
                  <c:v>0.11608796296296296</c:v>
                </c:pt>
                <c:pt idx="876">
                  <c:v>0.1162037037037037</c:v>
                </c:pt>
                <c:pt idx="877">
                  <c:v>0.11631944444444445</c:v>
                </c:pt>
                <c:pt idx="878">
                  <c:v>0.11643518518518518</c:v>
                </c:pt>
                <c:pt idx="879">
                  <c:v>0.11655092592592593</c:v>
                </c:pt>
                <c:pt idx="880">
                  <c:v>0.11666666666666667</c:v>
                </c:pt>
                <c:pt idx="881">
                  <c:v>0.1167824074074074</c:v>
                </c:pt>
                <c:pt idx="882">
                  <c:v>0.11689814814814815</c:v>
                </c:pt>
                <c:pt idx="883">
                  <c:v>0.11701388888888889</c:v>
                </c:pt>
                <c:pt idx="884">
                  <c:v>0.11712962962962963</c:v>
                </c:pt>
                <c:pt idx="885">
                  <c:v>0.11724537037037037</c:v>
                </c:pt>
                <c:pt idx="886">
                  <c:v>0.11736111111111111</c:v>
                </c:pt>
                <c:pt idx="887">
                  <c:v>0.11747685185185185</c:v>
                </c:pt>
                <c:pt idx="888">
                  <c:v>0.1175925925925926</c:v>
                </c:pt>
                <c:pt idx="889">
                  <c:v>0.11770833333333333</c:v>
                </c:pt>
                <c:pt idx="890">
                  <c:v>0.11782407407407407</c:v>
                </c:pt>
                <c:pt idx="891">
                  <c:v>0.11793981481481482</c:v>
                </c:pt>
                <c:pt idx="892">
                  <c:v>0.11805555555555555</c:v>
                </c:pt>
                <c:pt idx="893">
                  <c:v>0.1181712962962963</c:v>
                </c:pt>
                <c:pt idx="894">
                  <c:v>0.11828703703703704</c:v>
                </c:pt>
                <c:pt idx="895">
                  <c:v>0.11840277777777777</c:v>
                </c:pt>
                <c:pt idx="896">
                  <c:v>0.11851851851851852</c:v>
                </c:pt>
                <c:pt idx="897">
                  <c:v>0.11863425925925926</c:v>
                </c:pt>
                <c:pt idx="898">
                  <c:v>0.11874999999999999</c:v>
                </c:pt>
                <c:pt idx="899">
                  <c:v>0.11886574074074074</c:v>
                </c:pt>
                <c:pt idx="900">
                  <c:v>0.11898148148148148</c:v>
                </c:pt>
                <c:pt idx="901">
                  <c:v>0.11909722222222222</c:v>
                </c:pt>
                <c:pt idx="902">
                  <c:v>0.11921296296296297</c:v>
                </c:pt>
                <c:pt idx="903">
                  <c:v>0.1193287037037037</c:v>
                </c:pt>
                <c:pt idx="904">
                  <c:v>0.11944444444444445</c:v>
                </c:pt>
                <c:pt idx="905">
                  <c:v>0.11956018518518519</c:v>
                </c:pt>
                <c:pt idx="906">
                  <c:v>0.11967592592592592</c:v>
                </c:pt>
                <c:pt idx="907">
                  <c:v>0.11979166666666667</c:v>
                </c:pt>
                <c:pt idx="908">
                  <c:v>0.11990740740740741</c:v>
                </c:pt>
                <c:pt idx="909">
                  <c:v>0.12002314814814814</c:v>
                </c:pt>
                <c:pt idx="910">
                  <c:v>0.12013888888888889</c:v>
                </c:pt>
                <c:pt idx="911">
                  <c:v>0.12025462962962963</c:v>
                </c:pt>
                <c:pt idx="912">
                  <c:v>0.12037037037037036</c:v>
                </c:pt>
                <c:pt idx="913">
                  <c:v>0.12048611111111111</c:v>
                </c:pt>
                <c:pt idx="914">
                  <c:v>0.12060185185185185</c:v>
                </c:pt>
                <c:pt idx="915">
                  <c:v>0.1207175925925926</c:v>
                </c:pt>
                <c:pt idx="916">
                  <c:v>0.12083333333333333</c:v>
                </c:pt>
                <c:pt idx="917">
                  <c:v>0.12094907407407407</c:v>
                </c:pt>
                <c:pt idx="918">
                  <c:v>0.12106481481481482</c:v>
                </c:pt>
                <c:pt idx="919">
                  <c:v>0.12118055555555556</c:v>
                </c:pt>
                <c:pt idx="920">
                  <c:v>0.12129629629629629</c:v>
                </c:pt>
                <c:pt idx="921">
                  <c:v>0.12141203703703704</c:v>
                </c:pt>
                <c:pt idx="922">
                  <c:v>0.12152777777777778</c:v>
                </c:pt>
                <c:pt idx="923">
                  <c:v>0.12175925925925926</c:v>
                </c:pt>
                <c:pt idx="924">
                  <c:v>0.121875</c:v>
                </c:pt>
                <c:pt idx="925">
                  <c:v>0.12199074074074075</c:v>
                </c:pt>
                <c:pt idx="926">
                  <c:v>0.12210648148148148</c:v>
                </c:pt>
                <c:pt idx="927">
                  <c:v>0.12222222222222222</c:v>
                </c:pt>
                <c:pt idx="928">
                  <c:v>0.12233796296296297</c:v>
                </c:pt>
                <c:pt idx="929">
                  <c:v>0.1224537037037037</c:v>
                </c:pt>
                <c:pt idx="930">
                  <c:v>0.12256944444444444</c:v>
                </c:pt>
                <c:pt idx="931">
                  <c:v>0.12268518518518519</c:v>
                </c:pt>
                <c:pt idx="932">
                  <c:v>0.12280092592592592</c:v>
                </c:pt>
                <c:pt idx="933">
                  <c:v>0.12291666666666666</c:v>
                </c:pt>
                <c:pt idx="934">
                  <c:v>0.12303240740740741</c:v>
                </c:pt>
                <c:pt idx="935">
                  <c:v>0.12314814814814815</c:v>
                </c:pt>
                <c:pt idx="936">
                  <c:v>0.1232638888888889</c:v>
                </c:pt>
                <c:pt idx="937">
                  <c:v>0.12337962962962963</c:v>
                </c:pt>
                <c:pt idx="938">
                  <c:v>0.12349537037037037</c:v>
                </c:pt>
                <c:pt idx="939">
                  <c:v>0.12361111111111112</c:v>
                </c:pt>
                <c:pt idx="940">
                  <c:v>0.12372685185185185</c:v>
                </c:pt>
                <c:pt idx="941">
                  <c:v>0.12384259259259259</c:v>
                </c:pt>
                <c:pt idx="942">
                  <c:v>0.12395833333333334</c:v>
                </c:pt>
                <c:pt idx="943">
                  <c:v>0.12407407407407407</c:v>
                </c:pt>
                <c:pt idx="944">
                  <c:v>0.12418981481481481</c:v>
                </c:pt>
                <c:pt idx="945">
                  <c:v>0.12430555555555556</c:v>
                </c:pt>
                <c:pt idx="946">
                  <c:v>0.12442129629629629</c:v>
                </c:pt>
                <c:pt idx="947">
                  <c:v>0.12453703703703704</c:v>
                </c:pt>
                <c:pt idx="948">
                  <c:v>0.12465277777777778</c:v>
                </c:pt>
                <c:pt idx="949">
                  <c:v>0.12476851851851851</c:v>
                </c:pt>
                <c:pt idx="950">
                  <c:v>0.12488425925925926</c:v>
                </c:pt>
                <c:pt idx="951">
                  <c:v>0.125</c:v>
                </c:pt>
                <c:pt idx="952">
                  <c:v>0.12511574074074075</c:v>
                </c:pt>
                <c:pt idx="953">
                  <c:v>0.12523148148148147</c:v>
                </c:pt>
                <c:pt idx="954">
                  <c:v>0.12534722222222222</c:v>
                </c:pt>
                <c:pt idx="955">
                  <c:v>0.12546296296296297</c:v>
                </c:pt>
                <c:pt idx="956">
                  <c:v>0.12557870370370369</c:v>
                </c:pt>
                <c:pt idx="957">
                  <c:v>0.12569444444444444</c:v>
                </c:pt>
                <c:pt idx="958">
                  <c:v>0.12581018518518519</c:v>
                </c:pt>
                <c:pt idx="959">
                  <c:v>0.12592592592592591</c:v>
                </c:pt>
                <c:pt idx="960">
                  <c:v>0.12604166666666666</c:v>
                </c:pt>
                <c:pt idx="961">
                  <c:v>0.12615740740740741</c:v>
                </c:pt>
                <c:pt idx="962">
                  <c:v>0.12627314814814813</c:v>
                </c:pt>
                <c:pt idx="963">
                  <c:v>0.12638888888888888</c:v>
                </c:pt>
                <c:pt idx="964">
                  <c:v>0.12650462962962963</c:v>
                </c:pt>
                <c:pt idx="965">
                  <c:v>0.12662037037037038</c:v>
                </c:pt>
                <c:pt idx="966">
                  <c:v>0.1267361111111111</c:v>
                </c:pt>
                <c:pt idx="967">
                  <c:v>0.12685185185185185</c:v>
                </c:pt>
                <c:pt idx="968">
                  <c:v>0.1269675925925926</c:v>
                </c:pt>
                <c:pt idx="969">
                  <c:v>0.12708333333333333</c:v>
                </c:pt>
                <c:pt idx="970">
                  <c:v>0.12719907407407408</c:v>
                </c:pt>
                <c:pt idx="971">
                  <c:v>0.12731481481481483</c:v>
                </c:pt>
                <c:pt idx="972">
                  <c:v>0.12743055555555555</c:v>
                </c:pt>
                <c:pt idx="973">
                  <c:v>0.1275462962962963</c:v>
                </c:pt>
                <c:pt idx="974">
                  <c:v>0.12766203703703705</c:v>
                </c:pt>
                <c:pt idx="975">
                  <c:v>0.12777777777777777</c:v>
                </c:pt>
                <c:pt idx="976">
                  <c:v>0.12789351851851852</c:v>
                </c:pt>
                <c:pt idx="977">
                  <c:v>0.12800925925925927</c:v>
                </c:pt>
                <c:pt idx="978">
                  <c:v>0.12812499999999999</c:v>
                </c:pt>
                <c:pt idx="979">
                  <c:v>0.12824074074074074</c:v>
                </c:pt>
                <c:pt idx="980">
                  <c:v>0.12835648148148149</c:v>
                </c:pt>
                <c:pt idx="981">
                  <c:v>0.12847222222222221</c:v>
                </c:pt>
                <c:pt idx="982">
                  <c:v>0.12858796296296296</c:v>
                </c:pt>
                <c:pt idx="983">
                  <c:v>0.12870370370370371</c:v>
                </c:pt>
                <c:pt idx="984">
                  <c:v>0.12881944444444443</c:v>
                </c:pt>
                <c:pt idx="985">
                  <c:v>0.12893518518518518</c:v>
                </c:pt>
                <c:pt idx="986">
                  <c:v>0.12905092592592593</c:v>
                </c:pt>
                <c:pt idx="987">
                  <c:v>0.12916666666666668</c:v>
                </c:pt>
                <c:pt idx="988">
                  <c:v>0.1292824074074074</c:v>
                </c:pt>
                <c:pt idx="989">
                  <c:v>0.12939814814814815</c:v>
                </c:pt>
                <c:pt idx="990">
                  <c:v>0.1295138888888889</c:v>
                </c:pt>
                <c:pt idx="991">
                  <c:v>0.12962962962962962</c:v>
                </c:pt>
                <c:pt idx="992">
                  <c:v>0.12974537037037037</c:v>
                </c:pt>
                <c:pt idx="993">
                  <c:v>0.12986111111111112</c:v>
                </c:pt>
                <c:pt idx="994">
                  <c:v>0.12997685185185184</c:v>
                </c:pt>
                <c:pt idx="995">
                  <c:v>0.13009259259259259</c:v>
                </c:pt>
                <c:pt idx="996">
                  <c:v>0.13020833333333334</c:v>
                </c:pt>
                <c:pt idx="997">
                  <c:v>0.13032407407407406</c:v>
                </c:pt>
                <c:pt idx="998">
                  <c:v>0.13043981481481481</c:v>
                </c:pt>
                <c:pt idx="999">
                  <c:v>0.13055555555555556</c:v>
                </c:pt>
                <c:pt idx="1000">
                  <c:v>0.13067129629629629</c:v>
                </c:pt>
                <c:pt idx="1001">
                  <c:v>0.13078703703703703</c:v>
                </c:pt>
                <c:pt idx="1002">
                  <c:v>0.13090277777777778</c:v>
                </c:pt>
                <c:pt idx="1003">
                  <c:v>0.13101851851851851</c:v>
                </c:pt>
                <c:pt idx="1004">
                  <c:v>0.13113425925925926</c:v>
                </c:pt>
                <c:pt idx="1005">
                  <c:v>0.13125000000000001</c:v>
                </c:pt>
                <c:pt idx="1006">
                  <c:v>0.13136574074074073</c:v>
                </c:pt>
                <c:pt idx="1007">
                  <c:v>0.13148148148148148</c:v>
                </c:pt>
                <c:pt idx="1008">
                  <c:v>0.13159722222222223</c:v>
                </c:pt>
                <c:pt idx="1009">
                  <c:v>0.13171296296296298</c:v>
                </c:pt>
                <c:pt idx="1010">
                  <c:v>0.1318287037037037</c:v>
                </c:pt>
                <c:pt idx="1011">
                  <c:v>0.13194444444444445</c:v>
                </c:pt>
                <c:pt idx="1012">
                  <c:v>0.1320601851851852</c:v>
                </c:pt>
                <c:pt idx="1013">
                  <c:v>0.13217592592592592</c:v>
                </c:pt>
                <c:pt idx="1014">
                  <c:v>0.13229166666666667</c:v>
                </c:pt>
                <c:pt idx="1015">
                  <c:v>0.13240740740740742</c:v>
                </c:pt>
                <c:pt idx="1016">
                  <c:v>0.13252314814814814</c:v>
                </c:pt>
                <c:pt idx="1017">
                  <c:v>0.13263888888888889</c:v>
                </c:pt>
                <c:pt idx="1018">
                  <c:v>0.13275462962962964</c:v>
                </c:pt>
                <c:pt idx="1019">
                  <c:v>0.13287037037037036</c:v>
                </c:pt>
                <c:pt idx="1020">
                  <c:v>0.13298611111111111</c:v>
                </c:pt>
                <c:pt idx="1021">
                  <c:v>0.13310185185185186</c:v>
                </c:pt>
                <c:pt idx="1022">
                  <c:v>0.13321759259259258</c:v>
                </c:pt>
                <c:pt idx="1023">
                  <c:v>0.13333333333333333</c:v>
                </c:pt>
                <c:pt idx="1024">
                  <c:v>0.13344907407407408</c:v>
                </c:pt>
                <c:pt idx="1025">
                  <c:v>0.1335648148148148</c:v>
                </c:pt>
                <c:pt idx="1026">
                  <c:v>0.13368055555555555</c:v>
                </c:pt>
                <c:pt idx="1027">
                  <c:v>0.1337962962962963</c:v>
                </c:pt>
                <c:pt idx="1028">
                  <c:v>0.13391203703703702</c:v>
                </c:pt>
                <c:pt idx="1029">
                  <c:v>0.13402777777777777</c:v>
                </c:pt>
                <c:pt idx="1030">
                  <c:v>0.13414351851851852</c:v>
                </c:pt>
                <c:pt idx="1031">
                  <c:v>0.13425925925925927</c:v>
                </c:pt>
                <c:pt idx="1032">
                  <c:v>0.13437499999999999</c:v>
                </c:pt>
                <c:pt idx="1033">
                  <c:v>0.13449074074074074</c:v>
                </c:pt>
                <c:pt idx="1034">
                  <c:v>0.13460648148148149</c:v>
                </c:pt>
                <c:pt idx="1035">
                  <c:v>0.13472222222222222</c:v>
                </c:pt>
                <c:pt idx="1036">
                  <c:v>0.13483796296296297</c:v>
                </c:pt>
                <c:pt idx="1037">
                  <c:v>0.13495370370370371</c:v>
                </c:pt>
                <c:pt idx="1038">
                  <c:v>0.13506944444444444</c:v>
                </c:pt>
                <c:pt idx="1039">
                  <c:v>0.13518518518518519</c:v>
                </c:pt>
                <c:pt idx="1040">
                  <c:v>0.13530092592592594</c:v>
                </c:pt>
                <c:pt idx="1041">
                  <c:v>0.13541666666666666</c:v>
                </c:pt>
                <c:pt idx="1042">
                  <c:v>0.13553240740740741</c:v>
                </c:pt>
                <c:pt idx="1043">
                  <c:v>0.13564814814814816</c:v>
                </c:pt>
                <c:pt idx="1044">
                  <c:v>0.13576388888888888</c:v>
                </c:pt>
                <c:pt idx="1045">
                  <c:v>0.13587962962962963</c:v>
                </c:pt>
                <c:pt idx="1046">
                  <c:v>0.13599537037037038</c:v>
                </c:pt>
                <c:pt idx="1047">
                  <c:v>0.1361111111111111</c:v>
                </c:pt>
                <c:pt idx="1048">
                  <c:v>0.13622685185185185</c:v>
                </c:pt>
                <c:pt idx="1049">
                  <c:v>0.1363425925925926</c:v>
                </c:pt>
                <c:pt idx="1050">
                  <c:v>0.13645833333333332</c:v>
                </c:pt>
                <c:pt idx="1051">
                  <c:v>0.13657407407407407</c:v>
                </c:pt>
                <c:pt idx="1052">
                  <c:v>0.13668981481481482</c:v>
                </c:pt>
                <c:pt idx="1053">
                  <c:v>0.13680555555555557</c:v>
                </c:pt>
                <c:pt idx="1054">
                  <c:v>0.13692129629629629</c:v>
                </c:pt>
                <c:pt idx="1055">
                  <c:v>0.13703703703703704</c:v>
                </c:pt>
                <c:pt idx="1056">
                  <c:v>0.13715277777777779</c:v>
                </c:pt>
                <c:pt idx="1057">
                  <c:v>0.13726851851851851</c:v>
                </c:pt>
                <c:pt idx="1058">
                  <c:v>0.13738425925925926</c:v>
                </c:pt>
                <c:pt idx="1059">
                  <c:v>0.13750000000000001</c:v>
                </c:pt>
                <c:pt idx="1060">
                  <c:v>0.13761574074074073</c:v>
                </c:pt>
                <c:pt idx="1061">
                  <c:v>0.13773148148148148</c:v>
                </c:pt>
                <c:pt idx="1062">
                  <c:v>0.13784722222222223</c:v>
                </c:pt>
                <c:pt idx="1063">
                  <c:v>0.13796296296296295</c:v>
                </c:pt>
                <c:pt idx="1064">
                  <c:v>0.1380787037037037</c:v>
                </c:pt>
                <c:pt idx="1065">
                  <c:v>0.13819444444444445</c:v>
                </c:pt>
                <c:pt idx="1066">
                  <c:v>0.13831018518518517</c:v>
                </c:pt>
                <c:pt idx="1067">
                  <c:v>0.13842592592592592</c:v>
                </c:pt>
                <c:pt idx="1068">
                  <c:v>0.13854166666666667</c:v>
                </c:pt>
                <c:pt idx="1069">
                  <c:v>0.1386574074074074</c:v>
                </c:pt>
                <c:pt idx="1070">
                  <c:v>0.13877314814814815</c:v>
                </c:pt>
                <c:pt idx="1071">
                  <c:v>0.1388888888888889</c:v>
                </c:pt>
                <c:pt idx="1072">
                  <c:v>0.13900462962962962</c:v>
                </c:pt>
                <c:pt idx="1073">
                  <c:v>0.13912037037037037</c:v>
                </c:pt>
                <c:pt idx="1074">
                  <c:v>0.13923611111111112</c:v>
                </c:pt>
                <c:pt idx="1075">
                  <c:v>0.13935185185185187</c:v>
                </c:pt>
                <c:pt idx="1076">
                  <c:v>0.13946759259259259</c:v>
                </c:pt>
                <c:pt idx="1077">
                  <c:v>0.13958333333333334</c:v>
                </c:pt>
                <c:pt idx="1078">
                  <c:v>0.13969907407407409</c:v>
                </c:pt>
                <c:pt idx="1079">
                  <c:v>0.13981481481481481</c:v>
                </c:pt>
                <c:pt idx="1080">
                  <c:v>0.13993055555555556</c:v>
                </c:pt>
                <c:pt idx="1081">
                  <c:v>0.14004629629629631</c:v>
                </c:pt>
                <c:pt idx="1082">
                  <c:v>0.14016203703703703</c:v>
                </c:pt>
                <c:pt idx="1083">
                  <c:v>0.14027777777777778</c:v>
                </c:pt>
                <c:pt idx="1084">
                  <c:v>0.14039351851851853</c:v>
                </c:pt>
                <c:pt idx="1085">
                  <c:v>0.14050925925925925</c:v>
                </c:pt>
                <c:pt idx="1086">
                  <c:v>0.140625</c:v>
                </c:pt>
                <c:pt idx="1087">
                  <c:v>0.14074074074074075</c:v>
                </c:pt>
                <c:pt idx="1088">
                  <c:v>0.14085648148148147</c:v>
                </c:pt>
                <c:pt idx="1089">
                  <c:v>0.14097222222222222</c:v>
                </c:pt>
                <c:pt idx="1090">
                  <c:v>0.14108796296296297</c:v>
                </c:pt>
                <c:pt idx="1091">
                  <c:v>0.14120370370370369</c:v>
                </c:pt>
                <c:pt idx="1092">
                  <c:v>0.14131944444444444</c:v>
                </c:pt>
                <c:pt idx="1093">
                  <c:v>0.14143518518518519</c:v>
                </c:pt>
                <c:pt idx="1094">
                  <c:v>0.14155092592592591</c:v>
                </c:pt>
                <c:pt idx="1095">
                  <c:v>0.14166666666666666</c:v>
                </c:pt>
                <c:pt idx="1096">
                  <c:v>0.14178240740740741</c:v>
                </c:pt>
                <c:pt idx="1097">
                  <c:v>0.14189814814814813</c:v>
                </c:pt>
                <c:pt idx="1098">
                  <c:v>0.14201388888888888</c:v>
                </c:pt>
                <c:pt idx="1099">
                  <c:v>0.14212962962962963</c:v>
                </c:pt>
                <c:pt idx="1100">
                  <c:v>0.14224537037037038</c:v>
                </c:pt>
                <c:pt idx="1101">
                  <c:v>0.1423611111111111</c:v>
                </c:pt>
                <c:pt idx="1102">
                  <c:v>0.14247685185185185</c:v>
                </c:pt>
                <c:pt idx="1103">
                  <c:v>0.1425925925925926</c:v>
                </c:pt>
                <c:pt idx="1104">
                  <c:v>0.14270833333333333</c:v>
                </c:pt>
                <c:pt idx="1105">
                  <c:v>0.14282407407407408</c:v>
                </c:pt>
                <c:pt idx="1106">
                  <c:v>0.14293981481481483</c:v>
                </c:pt>
                <c:pt idx="1107">
                  <c:v>0.14305555555555555</c:v>
                </c:pt>
                <c:pt idx="1108">
                  <c:v>0.1431712962962963</c:v>
                </c:pt>
                <c:pt idx="1109">
                  <c:v>0.14328703703703705</c:v>
                </c:pt>
                <c:pt idx="1110">
                  <c:v>0.14340277777777777</c:v>
                </c:pt>
                <c:pt idx="1111">
                  <c:v>0.14351851851851852</c:v>
                </c:pt>
                <c:pt idx="1112">
                  <c:v>0.14363425925925927</c:v>
                </c:pt>
                <c:pt idx="1113">
                  <c:v>0.14374999999999999</c:v>
                </c:pt>
                <c:pt idx="1114">
                  <c:v>0.14386574074074074</c:v>
                </c:pt>
                <c:pt idx="1115">
                  <c:v>0.14398148148148149</c:v>
                </c:pt>
                <c:pt idx="1116">
                  <c:v>0.14409722222222221</c:v>
                </c:pt>
                <c:pt idx="1117">
                  <c:v>0.14421296296296296</c:v>
                </c:pt>
                <c:pt idx="1118">
                  <c:v>0.14432870370370371</c:v>
                </c:pt>
                <c:pt idx="1119">
                  <c:v>0.14444444444444443</c:v>
                </c:pt>
                <c:pt idx="1120">
                  <c:v>0.14456018518518518</c:v>
                </c:pt>
                <c:pt idx="1121">
                  <c:v>0.14467592592592593</c:v>
                </c:pt>
                <c:pt idx="1122">
                  <c:v>0.14479166666666668</c:v>
                </c:pt>
                <c:pt idx="1123">
                  <c:v>0.1449074074074074</c:v>
                </c:pt>
                <c:pt idx="1124">
                  <c:v>0.14502314814814815</c:v>
                </c:pt>
                <c:pt idx="1125">
                  <c:v>0.1451388888888889</c:v>
                </c:pt>
                <c:pt idx="1126">
                  <c:v>0.14525462962962962</c:v>
                </c:pt>
                <c:pt idx="1127">
                  <c:v>0.14537037037037037</c:v>
                </c:pt>
                <c:pt idx="1128">
                  <c:v>0.14548611111111112</c:v>
                </c:pt>
                <c:pt idx="1129">
                  <c:v>0.14560185185185184</c:v>
                </c:pt>
                <c:pt idx="1130">
                  <c:v>0.14571759259259259</c:v>
                </c:pt>
                <c:pt idx="1131">
                  <c:v>0.14583333333333334</c:v>
                </c:pt>
                <c:pt idx="1132">
                  <c:v>0.14594907407407406</c:v>
                </c:pt>
                <c:pt idx="1133">
                  <c:v>0.14606481481481481</c:v>
                </c:pt>
                <c:pt idx="1134">
                  <c:v>0.14618055555555556</c:v>
                </c:pt>
                <c:pt idx="1135">
                  <c:v>0.14629629629629629</c:v>
                </c:pt>
                <c:pt idx="1136">
                  <c:v>0.14641203703703703</c:v>
                </c:pt>
                <c:pt idx="1137">
                  <c:v>0.14652777777777778</c:v>
                </c:pt>
                <c:pt idx="1138">
                  <c:v>0.14664351851851851</c:v>
                </c:pt>
                <c:pt idx="1139">
                  <c:v>0.14675925925925926</c:v>
                </c:pt>
                <c:pt idx="1140">
                  <c:v>0.14687500000000001</c:v>
                </c:pt>
                <c:pt idx="1141">
                  <c:v>0.14699074074074073</c:v>
                </c:pt>
                <c:pt idx="1142">
                  <c:v>0.14710648148148148</c:v>
                </c:pt>
                <c:pt idx="1143">
                  <c:v>0.14722222222222223</c:v>
                </c:pt>
                <c:pt idx="1144">
                  <c:v>0.14733796296296298</c:v>
                </c:pt>
                <c:pt idx="1145">
                  <c:v>0.1474537037037037</c:v>
                </c:pt>
                <c:pt idx="1146">
                  <c:v>0.14756944444444445</c:v>
                </c:pt>
                <c:pt idx="1147">
                  <c:v>0.1476851851851852</c:v>
                </c:pt>
                <c:pt idx="1148">
                  <c:v>0.14780092592592592</c:v>
                </c:pt>
                <c:pt idx="1149">
                  <c:v>0.14791666666666667</c:v>
                </c:pt>
                <c:pt idx="1150">
                  <c:v>0.14803240740740742</c:v>
                </c:pt>
                <c:pt idx="1151">
                  <c:v>0.14814814814814814</c:v>
                </c:pt>
                <c:pt idx="1152">
                  <c:v>0.14826388888888889</c:v>
                </c:pt>
                <c:pt idx="1153">
                  <c:v>0.14837962962962964</c:v>
                </c:pt>
                <c:pt idx="1154">
                  <c:v>0.14849537037037036</c:v>
                </c:pt>
                <c:pt idx="1155">
                  <c:v>0.14861111111111111</c:v>
                </c:pt>
                <c:pt idx="1156">
                  <c:v>0.14872685185185186</c:v>
                </c:pt>
                <c:pt idx="1157">
                  <c:v>0.14884259259259258</c:v>
                </c:pt>
                <c:pt idx="1158">
                  <c:v>0.14895833333333333</c:v>
                </c:pt>
                <c:pt idx="1159">
                  <c:v>0.14907407407407408</c:v>
                </c:pt>
                <c:pt idx="1160">
                  <c:v>0.1491898148148148</c:v>
                </c:pt>
                <c:pt idx="1161">
                  <c:v>0.14930555555555555</c:v>
                </c:pt>
                <c:pt idx="1162">
                  <c:v>0.1494212962962963</c:v>
                </c:pt>
                <c:pt idx="1163">
                  <c:v>0.14953703703703702</c:v>
                </c:pt>
                <c:pt idx="1164">
                  <c:v>0.14965277777777777</c:v>
                </c:pt>
                <c:pt idx="1165">
                  <c:v>0.14976851851851852</c:v>
                </c:pt>
                <c:pt idx="1166">
                  <c:v>0.14988425925925927</c:v>
                </c:pt>
                <c:pt idx="1167">
                  <c:v>0.15</c:v>
                </c:pt>
                <c:pt idx="1168">
                  <c:v>0.15011574074074074</c:v>
                </c:pt>
                <c:pt idx="1169">
                  <c:v>0.15023148148148149</c:v>
                </c:pt>
                <c:pt idx="1170">
                  <c:v>0.15034722222222222</c:v>
                </c:pt>
                <c:pt idx="1171">
                  <c:v>0.15046296296296297</c:v>
                </c:pt>
                <c:pt idx="1172">
                  <c:v>0.15057870370370371</c:v>
                </c:pt>
                <c:pt idx="1173">
                  <c:v>0.15069444444444444</c:v>
                </c:pt>
                <c:pt idx="1174">
                  <c:v>0.15081018518518519</c:v>
                </c:pt>
                <c:pt idx="1175">
                  <c:v>0.15092592592592594</c:v>
                </c:pt>
                <c:pt idx="1176">
                  <c:v>0.15104166666666666</c:v>
                </c:pt>
                <c:pt idx="1177">
                  <c:v>0.15115740740740741</c:v>
                </c:pt>
                <c:pt idx="1178">
                  <c:v>0.15127314814814816</c:v>
                </c:pt>
                <c:pt idx="1179">
                  <c:v>0.15138888888888888</c:v>
                </c:pt>
                <c:pt idx="1180">
                  <c:v>0.15150462962962963</c:v>
                </c:pt>
                <c:pt idx="1181">
                  <c:v>0.15162037037037038</c:v>
                </c:pt>
                <c:pt idx="1182">
                  <c:v>0.1517361111111111</c:v>
                </c:pt>
                <c:pt idx="1183">
                  <c:v>0.15185185185185185</c:v>
                </c:pt>
                <c:pt idx="1184">
                  <c:v>0.1519675925925926</c:v>
                </c:pt>
                <c:pt idx="1185">
                  <c:v>0.15208333333333332</c:v>
                </c:pt>
                <c:pt idx="1186">
                  <c:v>0.15219907407407407</c:v>
                </c:pt>
                <c:pt idx="1187">
                  <c:v>0.15231481481481482</c:v>
                </c:pt>
                <c:pt idx="1188">
                  <c:v>0.15243055555555557</c:v>
                </c:pt>
                <c:pt idx="1189">
                  <c:v>0.15254629629629629</c:v>
                </c:pt>
                <c:pt idx="1190">
                  <c:v>0.15266203703703704</c:v>
                </c:pt>
                <c:pt idx="1191">
                  <c:v>0.15277777777777779</c:v>
                </c:pt>
                <c:pt idx="1192">
                  <c:v>0.15289351851851851</c:v>
                </c:pt>
                <c:pt idx="1193">
                  <c:v>0.15300925925925926</c:v>
                </c:pt>
                <c:pt idx="1194">
                  <c:v>0.15312500000000001</c:v>
                </c:pt>
                <c:pt idx="1195">
                  <c:v>0.15324074074074073</c:v>
                </c:pt>
                <c:pt idx="1196">
                  <c:v>0.15335648148148148</c:v>
                </c:pt>
                <c:pt idx="1197">
                  <c:v>0.15347222222222223</c:v>
                </c:pt>
                <c:pt idx="1198">
                  <c:v>0.15358796296296295</c:v>
                </c:pt>
                <c:pt idx="1199">
                  <c:v>0.1537037037037037</c:v>
                </c:pt>
                <c:pt idx="1200">
                  <c:v>0.15381944444444445</c:v>
                </c:pt>
                <c:pt idx="1201">
                  <c:v>0.15393518518518517</c:v>
                </c:pt>
                <c:pt idx="1202">
                  <c:v>0.15405092592592592</c:v>
                </c:pt>
                <c:pt idx="1203">
                  <c:v>0.15416666666666667</c:v>
                </c:pt>
                <c:pt idx="1204">
                  <c:v>0.1542824074074074</c:v>
                </c:pt>
                <c:pt idx="1205">
                  <c:v>0.15439814814814815</c:v>
                </c:pt>
                <c:pt idx="1206">
                  <c:v>0.1545138888888889</c:v>
                </c:pt>
                <c:pt idx="1207">
                  <c:v>0.15462962962962962</c:v>
                </c:pt>
                <c:pt idx="1208">
                  <c:v>0.15474537037037037</c:v>
                </c:pt>
                <c:pt idx="1209">
                  <c:v>0.15486111111111112</c:v>
                </c:pt>
                <c:pt idx="1210">
                  <c:v>0.15497685185185187</c:v>
                </c:pt>
                <c:pt idx="1211">
                  <c:v>0.15509259259259259</c:v>
                </c:pt>
                <c:pt idx="1212">
                  <c:v>0.15520833333333334</c:v>
                </c:pt>
                <c:pt idx="1213">
                  <c:v>0.15532407407407409</c:v>
                </c:pt>
                <c:pt idx="1214">
                  <c:v>0.15543981481481481</c:v>
                </c:pt>
                <c:pt idx="1215">
                  <c:v>0.15555555555555556</c:v>
                </c:pt>
                <c:pt idx="1216">
                  <c:v>0.15567129629629631</c:v>
                </c:pt>
                <c:pt idx="1217">
                  <c:v>0.15578703703703703</c:v>
                </c:pt>
                <c:pt idx="1218">
                  <c:v>0.15590277777777778</c:v>
                </c:pt>
                <c:pt idx="1219">
                  <c:v>0.15601851851851853</c:v>
                </c:pt>
                <c:pt idx="1220">
                  <c:v>0.15613425925925925</c:v>
                </c:pt>
                <c:pt idx="1221">
                  <c:v>0.15625</c:v>
                </c:pt>
                <c:pt idx="1222">
                  <c:v>0.15636574074074075</c:v>
                </c:pt>
                <c:pt idx="1223">
                  <c:v>0.15648148148148147</c:v>
                </c:pt>
                <c:pt idx="1224">
                  <c:v>0.15659722222222222</c:v>
                </c:pt>
                <c:pt idx="1225">
                  <c:v>0.15671296296296297</c:v>
                </c:pt>
                <c:pt idx="1226">
                  <c:v>0.15682870370370369</c:v>
                </c:pt>
                <c:pt idx="1227">
                  <c:v>0.15694444444444444</c:v>
                </c:pt>
                <c:pt idx="1228">
                  <c:v>0.15706018518518519</c:v>
                </c:pt>
                <c:pt idx="1229">
                  <c:v>0.15717592592592591</c:v>
                </c:pt>
                <c:pt idx="1230">
                  <c:v>0.15729166666666666</c:v>
                </c:pt>
                <c:pt idx="1231">
                  <c:v>0.15740740740740741</c:v>
                </c:pt>
                <c:pt idx="1232">
                  <c:v>0.15752314814814813</c:v>
                </c:pt>
                <c:pt idx="1233">
                  <c:v>0.15763888888888888</c:v>
                </c:pt>
                <c:pt idx="1234">
                  <c:v>0.15775462962962963</c:v>
                </c:pt>
                <c:pt idx="1235">
                  <c:v>0.15787037037037038</c:v>
                </c:pt>
                <c:pt idx="1236">
                  <c:v>0.1579861111111111</c:v>
                </c:pt>
                <c:pt idx="1237">
                  <c:v>0.15810185185185185</c:v>
                </c:pt>
                <c:pt idx="1238">
                  <c:v>0.1582175925925926</c:v>
                </c:pt>
                <c:pt idx="1239">
                  <c:v>0.15833333333333333</c:v>
                </c:pt>
                <c:pt idx="1240">
                  <c:v>0.15844907407407408</c:v>
                </c:pt>
                <c:pt idx="1241">
                  <c:v>0.15856481481481483</c:v>
                </c:pt>
                <c:pt idx="1242">
                  <c:v>0.15868055555555555</c:v>
                </c:pt>
                <c:pt idx="1243">
                  <c:v>0.1587962962962963</c:v>
                </c:pt>
                <c:pt idx="1244">
                  <c:v>0.15891203703703705</c:v>
                </c:pt>
                <c:pt idx="1245">
                  <c:v>0.15902777777777777</c:v>
                </c:pt>
                <c:pt idx="1246">
                  <c:v>0.15914351851851852</c:v>
                </c:pt>
                <c:pt idx="1247">
                  <c:v>0.15925925925925927</c:v>
                </c:pt>
                <c:pt idx="1248">
                  <c:v>0.15937499999999999</c:v>
                </c:pt>
                <c:pt idx="1249">
                  <c:v>0.15949074074074074</c:v>
                </c:pt>
                <c:pt idx="1250">
                  <c:v>0.15960648148148149</c:v>
                </c:pt>
                <c:pt idx="1251">
                  <c:v>0.15972222222222221</c:v>
                </c:pt>
                <c:pt idx="1252">
                  <c:v>0.15983796296296296</c:v>
                </c:pt>
                <c:pt idx="1253">
                  <c:v>0.15995370370370371</c:v>
                </c:pt>
                <c:pt idx="1254">
                  <c:v>0.16006944444444443</c:v>
                </c:pt>
                <c:pt idx="1255">
                  <c:v>0.16018518518518518</c:v>
                </c:pt>
                <c:pt idx="1256">
                  <c:v>0.16030092592592593</c:v>
                </c:pt>
                <c:pt idx="1257">
                  <c:v>0.16041666666666668</c:v>
                </c:pt>
                <c:pt idx="1258">
                  <c:v>0.1605324074074074</c:v>
                </c:pt>
                <c:pt idx="1259">
                  <c:v>0.16064814814814815</c:v>
                </c:pt>
                <c:pt idx="1260">
                  <c:v>0.1607638888888889</c:v>
                </c:pt>
                <c:pt idx="1261">
                  <c:v>0.16087962962962962</c:v>
                </c:pt>
                <c:pt idx="1262">
                  <c:v>0.16099537037037037</c:v>
                </c:pt>
                <c:pt idx="1263">
                  <c:v>0.16111111111111112</c:v>
                </c:pt>
                <c:pt idx="1264">
                  <c:v>0.16122685185185184</c:v>
                </c:pt>
                <c:pt idx="1265">
                  <c:v>0.16134259259259259</c:v>
                </c:pt>
                <c:pt idx="1266">
                  <c:v>0.16145833333333334</c:v>
                </c:pt>
                <c:pt idx="1267">
                  <c:v>0.16157407407407406</c:v>
                </c:pt>
                <c:pt idx="1268">
                  <c:v>0.16168981481481481</c:v>
                </c:pt>
                <c:pt idx="1269">
                  <c:v>0.16180555555555556</c:v>
                </c:pt>
                <c:pt idx="1270">
                  <c:v>0.16192129629629629</c:v>
                </c:pt>
                <c:pt idx="1271">
                  <c:v>0.16203703703703703</c:v>
                </c:pt>
                <c:pt idx="1272">
                  <c:v>0.16215277777777778</c:v>
                </c:pt>
                <c:pt idx="1273">
                  <c:v>0.16226851851851851</c:v>
                </c:pt>
                <c:pt idx="1274">
                  <c:v>0.16238425925925926</c:v>
                </c:pt>
                <c:pt idx="1275">
                  <c:v>0.16250000000000001</c:v>
                </c:pt>
                <c:pt idx="1276">
                  <c:v>0.16261574074074073</c:v>
                </c:pt>
                <c:pt idx="1277">
                  <c:v>0.16273148148148148</c:v>
                </c:pt>
                <c:pt idx="1278">
                  <c:v>0.16284722222222223</c:v>
                </c:pt>
                <c:pt idx="1279">
                  <c:v>0.16296296296296298</c:v>
                </c:pt>
                <c:pt idx="1280">
                  <c:v>0.1630787037037037</c:v>
                </c:pt>
                <c:pt idx="1281">
                  <c:v>0.16319444444444445</c:v>
                </c:pt>
                <c:pt idx="1282">
                  <c:v>0.1633101851851852</c:v>
                </c:pt>
                <c:pt idx="1283">
                  <c:v>0.16342592592592592</c:v>
                </c:pt>
                <c:pt idx="1284">
                  <c:v>0.16354166666666667</c:v>
                </c:pt>
                <c:pt idx="1285">
                  <c:v>0.16365740740740742</c:v>
                </c:pt>
                <c:pt idx="1286">
                  <c:v>0.16377314814814814</c:v>
                </c:pt>
                <c:pt idx="1287">
                  <c:v>0.16388888888888889</c:v>
                </c:pt>
                <c:pt idx="1288">
                  <c:v>0.16400462962962964</c:v>
                </c:pt>
                <c:pt idx="1289">
                  <c:v>0.16412037037037036</c:v>
                </c:pt>
                <c:pt idx="1290">
                  <c:v>0.16423611111111111</c:v>
                </c:pt>
                <c:pt idx="1291">
                  <c:v>0.16435185185185186</c:v>
                </c:pt>
                <c:pt idx="1292">
                  <c:v>0.16446759259259258</c:v>
                </c:pt>
                <c:pt idx="1293">
                  <c:v>0.16458333333333333</c:v>
                </c:pt>
                <c:pt idx="1294">
                  <c:v>0.16469907407407408</c:v>
                </c:pt>
                <c:pt idx="1295">
                  <c:v>0.1648148148148148</c:v>
                </c:pt>
                <c:pt idx="1296">
                  <c:v>0.16493055555555555</c:v>
                </c:pt>
                <c:pt idx="1297">
                  <c:v>0.1650462962962963</c:v>
                </c:pt>
                <c:pt idx="1298">
                  <c:v>0.16516203703703702</c:v>
                </c:pt>
                <c:pt idx="1299">
                  <c:v>0.16527777777777777</c:v>
                </c:pt>
                <c:pt idx="1300">
                  <c:v>0.16539351851851852</c:v>
                </c:pt>
                <c:pt idx="1301">
                  <c:v>0.16550925925925927</c:v>
                </c:pt>
                <c:pt idx="1302">
                  <c:v>0.16562499999999999</c:v>
                </c:pt>
                <c:pt idx="1303">
                  <c:v>0.16574074074074074</c:v>
                </c:pt>
                <c:pt idx="1304">
                  <c:v>0.16585648148148149</c:v>
                </c:pt>
                <c:pt idx="1305">
                  <c:v>0.16597222222222222</c:v>
                </c:pt>
                <c:pt idx="1306">
                  <c:v>0.16608796296296297</c:v>
                </c:pt>
                <c:pt idx="1307">
                  <c:v>0.16620370370370371</c:v>
                </c:pt>
                <c:pt idx="1308">
                  <c:v>0.16631944444444444</c:v>
                </c:pt>
                <c:pt idx="1309">
                  <c:v>0.16643518518518519</c:v>
                </c:pt>
                <c:pt idx="1310">
                  <c:v>0.16655092592592594</c:v>
                </c:pt>
                <c:pt idx="1311">
                  <c:v>0.16666666666666666</c:v>
                </c:pt>
                <c:pt idx="1312">
                  <c:v>0.16678240740740741</c:v>
                </c:pt>
                <c:pt idx="1313">
                  <c:v>0.16689814814814816</c:v>
                </c:pt>
                <c:pt idx="1314">
                  <c:v>0.16701388888888888</c:v>
                </c:pt>
                <c:pt idx="1315">
                  <c:v>0.16712962962962963</c:v>
                </c:pt>
                <c:pt idx="1316">
                  <c:v>0.16724537037037038</c:v>
                </c:pt>
                <c:pt idx="1317">
                  <c:v>0.1673611111111111</c:v>
                </c:pt>
                <c:pt idx="1318">
                  <c:v>0.16747685185185185</c:v>
                </c:pt>
                <c:pt idx="1319">
                  <c:v>0.1675925925925926</c:v>
                </c:pt>
                <c:pt idx="1320">
                  <c:v>0.16770833333333332</c:v>
                </c:pt>
                <c:pt idx="1321">
                  <c:v>0.16782407407407407</c:v>
                </c:pt>
                <c:pt idx="1322">
                  <c:v>0.16793981481481482</c:v>
                </c:pt>
                <c:pt idx="1323">
                  <c:v>0.16805555555555557</c:v>
                </c:pt>
                <c:pt idx="1324">
                  <c:v>0.16817129629629629</c:v>
                </c:pt>
                <c:pt idx="1325">
                  <c:v>0.16828703703703704</c:v>
                </c:pt>
                <c:pt idx="1326">
                  <c:v>0.16840277777777779</c:v>
                </c:pt>
                <c:pt idx="1327">
                  <c:v>0.16851851851851851</c:v>
                </c:pt>
                <c:pt idx="1328">
                  <c:v>0.16863425925925926</c:v>
                </c:pt>
                <c:pt idx="1329">
                  <c:v>0.16875000000000001</c:v>
                </c:pt>
                <c:pt idx="1330">
                  <c:v>0.16886574074074073</c:v>
                </c:pt>
                <c:pt idx="1331">
                  <c:v>0.16898148148148148</c:v>
                </c:pt>
                <c:pt idx="1332">
                  <c:v>0.16909722222222223</c:v>
                </c:pt>
                <c:pt idx="1333">
                  <c:v>0.16921296296296295</c:v>
                </c:pt>
                <c:pt idx="1334">
                  <c:v>0.1693287037037037</c:v>
                </c:pt>
                <c:pt idx="1335">
                  <c:v>0.16944444444444445</c:v>
                </c:pt>
                <c:pt idx="1336">
                  <c:v>0.16956018518518517</c:v>
                </c:pt>
                <c:pt idx="1337">
                  <c:v>0.16967592592592592</c:v>
                </c:pt>
                <c:pt idx="1338">
                  <c:v>0.16979166666666667</c:v>
                </c:pt>
                <c:pt idx="1339">
                  <c:v>0.1699074074074074</c:v>
                </c:pt>
                <c:pt idx="1340">
                  <c:v>0.17002314814814815</c:v>
                </c:pt>
                <c:pt idx="1341">
                  <c:v>0.1701388888888889</c:v>
                </c:pt>
                <c:pt idx="1342">
                  <c:v>0.17025462962962962</c:v>
                </c:pt>
                <c:pt idx="1343">
                  <c:v>0.17037037037037037</c:v>
                </c:pt>
                <c:pt idx="1344">
                  <c:v>0.17048611111111112</c:v>
                </c:pt>
                <c:pt idx="1345">
                  <c:v>0.17060185185185187</c:v>
                </c:pt>
                <c:pt idx="1346">
                  <c:v>0.17071759259259259</c:v>
                </c:pt>
                <c:pt idx="1347">
                  <c:v>0.17083333333333334</c:v>
                </c:pt>
                <c:pt idx="1348">
                  <c:v>0.17094907407407409</c:v>
                </c:pt>
                <c:pt idx="1349">
                  <c:v>0.17106481481481481</c:v>
                </c:pt>
                <c:pt idx="1350">
                  <c:v>0.17118055555555556</c:v>
                </c:pt>
                <c:pt idx="1351">
                  <c:v>0.17129629629629631</c:v>
                </c:pt>
                <c:pt idx="1352">
                  <c:v>0.17141203703703703</c:v>
                </c:pt>
                <c:pt idx="1353">
                  <c:v>0.17152777777777778</c:v>
                </c:pt>
                <c:pt idx="1354">
                  <c:v>0.17164351851851853</c:v>
                </c:pt>
                <c:pt idx="1355">
                  <c:v>0.17175925925925925</c:v>
                </c:pt>
                <c:pt idx="1356">
                  <c:v>0.171875</c:v>
                </c:pt>
                <c:pt idx="1357">
                  <c:v>0.17199074074074075</c:v>
                </c:pt>
                <c:pt idx="1358">
                  <c:v>0.17210648148148147</c:v>
                </c:pt>
                <c:pt idx="1359">
                  <c:v>0.17222222222222222</c:v>
                </c:pt>
                <c:pt idx="1360">
                  <c:v>0.17233796296296297</c:v>
                </c:pt>
                <c:pt idx="1361">
                  <c:v>0.17245370370370369</c:v>
                </c:pt>
                <c:pt idx="1362">
                  <c:v>0.17256944444444444</c:v>
                </c:pt>
                <c:pt idx="1363">
                  <c:v>0.17268518518518519</c:v>
                </c:pt>
                <c:pt idx="1364">
                  <c:v>0.17280092592592591</c:v>
                </c:pt>
                <c:pt idx="1365">
                  <c:v>0.17291666666666666</c:v>
                </c:pt>
                <c:pt idx="1366">
                  <c:v>0.17303240740740741</c:v>
                </c:pt>
                <c:pt idx="1367">
                  <c:v>0.17314814814814813</c:v>
                </c:pt>
                <c:pt idx="1368">
                  <c:v>0.17326388888888888</c:v>
                </c:pt>
                <c:pt idx="1369">
                  <c:v>0.17337962962962963</c:v>
                </c:pt>
                <c:pt idx="1370">
                  <c:v>0.17349537037037038</c:v>
                </c:pt>
                <c:pt idx="1371">
                  <c:v>0.1736111111111111</c:v>
                </c:pt>
                <c:pt idx="1372">
                  <c:v>0.17372685185185185</c:v>
                </c:pt>
                <c:pt idx="1373">
                  <c:v>0.1738425925925926</c:v>
                </c:pt>
                <c:pt idx="1374">
                  <c:v>0.17395833333333333</c:v>
                </c:pt>
                <c:pt idx="1375">
                  <c:v>0.17407407407407408</c:v>
                </c:pt>
                <c:pt idx="1376">
                  <c:v>0.17418981481481483</c:v>
                </c:pt>
                <c:pt idx="1377">
                  <c:v>0.17430555555555555</c:v>
                </c:pt>
                <c:pt idx="1378">
                  <c:v>0.1744212962962963</c:v>
                </c:pt>
                <c:pt idx="1379">
                  <c:v>0.17453703703703705</c:v>
                </c:pt>
                <c:pt idx="1380">
                  <c:v>0.17465277777777777</c:v>
                </c:pt>
                <c:pt idx="1381">
                  <c:v>0.17476851851851852</c:v>
                </c:pt>
                <c:pt idx="1382">
                  <c:v>0.17488425925925927</c:v>
                </c:pt>
                <c:pt idx="1383">
                  <c:v>0.17499999999999999</c:v>
                </c:pt>
                <c:pt idx="1384">
                  <c:v>0.17511574074074074</c:v>
                </c:pt>
                <c:pt idx="1385">
                  <c:v>0.17523148148148149</c:v>
                </c:pt>
                <c:pt idx="1386">
                  <c:v>0.17534722222222221</c:v>
                </c:pt>
                <c:pt idx="1387">
                  <c:v>0.17546296296296296</c:v>
                </c:pt>
                <c:pt idx="1388">
                  <c:v>0.17557870370370371</c:v>
                </c:pt>
                <c:pt idx="1389">
                  <c:v>0.17569444444444443</c:v>
                </c:pt>
                <c:pt idx="1390">
                  <c:v>0.17581018518518518</c:v>
                </c:pt>
                <c:pt idx="1391">
                  <c:v>0.17592592592592593</c:v>
                </c:pt>
                <c:pt idx="1392">
                  <c:v>0.17604166666666668</c:v>
                </c:pt>
                <c:pt idx="1393">
                  <c:v>0.1761574074074074</c:v>
                </c:pt>
                <c:pt idx="1394">
                  <c:v>0.17627314814814815</c:v>
                </c:pt>
                <c:pt idx="1395">
                  <c:v>0.1763888888888889</c:v>
                </c:pt>
                <c:pt idx="1396">
                  <c:v>0.17650462962962962</c:v>
                </c:pt>
                <c:pt idx="1397">
                  <c:v>0.17662037037037037</c:v>
                </c:pt>
                <c:pt idx="1398">
                  <c:v>0.17673611111111112</c:v>
                </c:pt>
                <c:pt idx="1399">
                  <c:v>0.17685185185185184</c:v>
                </c:pt>
                <c:pt idx="1400">
                  <c:v>0.17696759259259259</c:v>
                </c:pt>
                <c:pt idx="1401">
                  <c:v>0.17708333333333334</c:v>
                </c:pt>
                <c:pt idx="1402">
                  <c:v>0.17719907407407406</c:v>
                </c:pt>
                <c:pt idx="1403">
                  <c:v>0.17731481481481481</c:v>
                </c:pt>
                <c:pt idx="1404">
                  <c:v>0.17743055555555556</c:v>
                </c:pt>
                <c:pt idx="1405">
                  <c:v>0.17754629629629629</c:v>
                </c:pt>
                <c:pt idx="1406">
                  <c:v>0.17766203703703703</c:v>
                </c:pt>
                <c:pt idx="1407">
                  <c:v>0.17777777777777778</c:v>
                </c:pt>
                <c:pt idx="1408">
                  <c:v>0.17789351851851851</c:v>
                </c:pt>
                <c:pt idx="1409">
                  <c:v>0.17800925925925926</c:v>
                </c:pt>
                <c:pt idx="1410">
                  <c:v>0.17812500000000001</c:v>
                </c:pt>
                <c:pt idx="1411">
                  <c:v>0.17824074074074073</c:v>
                </c:pt>
                <c:pt idx="1412">
                  <c:v>0.17835648148148148</c:v>
                </c:pt>
                <c:pt idx="1413">
                  <c:v>0.17847222222222223</c:v>
                </c:pt>
                <c:pt idx="1414">
                  <c:v>0.17858796296296298</c:v>
                </c:pt>
                <c:pt idx="1415">
                  <c:v>0.1787037037037037</c:v>
                </c:pt>
                <c:pt idx="1416">
                  <c:v>0.17881944444444445</c:v>
                </c:pt>
                <c:pt idx="1417">
                  <c:v>0.1789351851851852</c:v>
                </c:pt>
                <c:pt idx="1418">
                  <c:v>0.17905092592592592</c:v>
                </c:pt>
                <c:pt idx="1419">
                  <c:v>0.17916666666666667</c:v>
                </c:pt>
                <c:pt idx="1420">
                  <c:v>0.17928240740740742</c:v>
                </c:pt>
                <c:pt idx="1421">
                  <c:v>0.17939814814814814</c:v>
                </c:pt>
                <c:pt idx="1422">
                  <c:v>0.17951388888888889</c:v>
                </c:pt>
                <c:pt idx="1423">
                  <c:v>0.17962962962962964</c:v>
                </c:pt>
                <c:pt idx="1424">
                  <c:v>0.17974537037037036</c:v>
                </c:pt>
                <c:pt idx="1425">
                  <c:v>0.17986111111111111</c:v>
                </c:pt>
                <c:pt idx="1426">
                  <c:v>0.17997685185185186</c:v>
                </c:pt>
                <c:pt idx="1427">
                  <c:v>0.18009259259259258</c:v>
                </c:pt>
                <c:pt idx="1428">
                  <c:v>0.18020833333333333</c:v>
                </c:pt>
                <c:pt idx="1429">
                  <c:v>0.18032407407407408</c:v>
                </c:pt>
                <c:pt idx="1430">
                  <c:v>0.1804398148148148</c:v>
                </c:pt>
                <c:pt idx="1431">
                  <c:v>0.18055555555555555</c:v>
                </c:pt>
                <c:pt idx="1432">
                  <c:v>0.1806712962962963</c:v>
                </c:pt>
                <c:pt idx="1433">
                  <c:v>0.18078703703703702</c:v>
                </c:pt>
                <c:pt idx="1434">
                  <c:v>0.18090277777777777</c:v>
                </c:pt>
                <c:pt idx="1435">
                  <c:v>0.18101851851851852</c:v>
                </c:pt>
                <c:pt idx="1436">
                  <c:v>0.18113425925925927</c:v>
                </c:pt>
                <c:pt idx="1437">
                  <c:v>0.18124999999999999</c:v>
                </c:pt>
                <c:pt idx="1438">
                  <c:v>0.18136574074074074</c:v>
                </c:pt>
                <c:pt idx="1439">
                  <c:v>0.18148148148148149</c:v>
                </c:pt>
                <c:pt idx="1440">
                  <c:v>0.18159722222222222</c:v>
                </c:pt>
                <c:pt idx="1441">
                  <c:v>0.18171296296296297</c:v>
                </c:pt>
                <c:pt idx="1442">
                  <c:v>0.18182870370370371</c:v>
                </c:pt>
                <c:pt idx="1443">
                  <c:v>0.18194444444444444</c:v>
                </c:pt>
                <c:pt idx="1444">
                  <c:v>0.18206018518518519</c:v>
                </c:pt>
                <c:pt idx="1445">
                  <c:v>0.18217592592592594</c:v>
                </c:pt>
                <c:pt idx="1446">
                  <c:v>0.18229166666666666</c:v>
                </c:pt>
                <c:pt idx="1447">
                  <c:v>0.18240740740740741</c:v>
                </c:pt>
                <c:pt idx="1448">
                  <c:v>0.18252314814814816</c:v>
                </c:pt>
                <c:pt idx="1449">
                  <c:v>0.18263888888888888</c:v>
                </c:pt>
                <c:pt idx="1450">
                  <c:v>0.18275462962962963</c:v>
                </c:pt>
                <c:pt idx="1451">
                  <c:v>0.18287037037037038</c:v>
                </c:pt>
                <c:pt idx="1452">
                  <c:v>0.1829861111111111</c:v>
                </c:pt>
                <c:pt idx="1453">
                  <c:v>0.18310185185185185</c:v>
                </c:pt>
                <c:pt idx="1454">
                  <c:v>0.1832175925925926</c:v>
                </c:pt>
                <c:pt idx="1455">
                  <c:v>0.18333333333333332</c:v>
                </c:pt>
                <c:pt idx="1456">
                  <c:v>0.18344907407407407</c:v>
                </c:pt>
                <c:pt idx="1457">
                  <c:v>0.18356481481481482</c:v>
                </c:pt>
                <c:pt idx="1458">
                  <c:v>0.18368055555555557</c:v>
                </c:pt>
                <c:pt idx="1459">
                  <c:v>0.18379629629629629</c:v>
                </c:pt>
                <c:pt idx="1460">
                  <c:v>0.18391203703703704</c:v>
                </c:pt>
                <c:pt idx="1461">
                  <c:v>0.18402777777777779</c:v>
                </c:pt>
                <c:pt idx="1462">
                  <c:v>0.18414351851851851</c:v>
                </c:pt>
                <c:pt idx="1463">
                  <c:v>0.18425925925925926</c:v>
                </c:pt>
                <c:pt idx="1464">
                  <c:v>0.18437500000000001</c:v>
                </c:pt>
                <c:pt idx="1465">
                  <c:v>0.18449074074074073</c:v>
                </c:pt>
                <c:pt idx="1466">
                  <c:v>0.18460648148148148</c:v>
                </c:pt>
                <c:pt idx="1467">
                  <c:v>0.18472222222222223</c:v>
                </c:pt>
                <c:pt idx="1468">
                  <c:v>0.18483796296296295</c:v>
                </c:pt>
                <c:pt idx="1469">
                  <c:v>0.1849537037037037</c:v>
                </c:pt>
                <c:pt idx="1470">
                  <c:v>0.18506944444444445</c:v>
                </c:pt>
                <c:pt idx="1471">
                  <c:v>0.18518518518518517</c:v>
                </c:pt>
                <c:pt idx="1472">
                  <c:v>0.18530092592592592</c:v>
                </c:pt>
                <c:pt idx="1473">
                  <c:v>0.18541666666666667</c:v>
                </c:pt>
                <c:pt idx="1474">
                  <c:v>0.1855324074074074</c:v>
                </c:pt>
                <c:pt idx="1475">
                  <c:v>0.18564814814814815</c:v>
                </c:pt>
                <c:pt idx="1476">
                  <c:v>0.1857638888888889</c:v>
                </c:pt>
                <c:pt idx="1477">
                  <c:v>0.18587962962962962</c:v>
                </c:pt>
                <c:pt idx="1478">
                  <c:v>0.18599537037037037</c:v>
                </c:pt>
                <c:pt idx="1479">
                  <c:v>0.18611111111111112</c:v>
                </c:pt>
                <c:pt idx="1480">
                  <c:v>0.18622685185185187</c:v>
                </c:pt>
                <c:pt idx="1481">
                  <c:v>0.18634259259259259</c:v>
                </c:pt>
                <c:pt idx="1482">
                  <c:v>0.18645833333333334</c:v>
                </c:pt>
                <c:pt idx="1483">
                  <c:v>0.18657407407407409</c:v>
                </c:pt>
                <c:pt idx="1484">
                  <c:v>0.18668981481481481</c:v>
                </c:pt>
                <c:pt idx="1485">
                  <c:v>0.18680555555555556</c:v>
                </c:pt>
                <c:pt idx="1486">
                  <c:v>0.18692129629629631</c:v>
                </c:pt>
                <c:pt idx="1487">
                  <c:v>0.18703703703703703</c:v>
                </c:pt>
                <c:pt idx="1488">
                  <c:v>0.18715277777777778</c:v>
                </c:pt>
                <c:pt idx="1489">
                  <c:v>0.18726851851851853</c:v>
                </c:pt>
                <c:pt idx="1490">
                  <c:v>0.18738425925925925</c:v>
                </c:pt>
                <c:pt idx="1491">
                  <c:v>0.1875</c:v>
                </c:pt>
                <c:pt idx="1492">
                  <c:v>0.18761574074074075</c:v>
                </c:pt>
                <c:pt idx="1493">
                  <c:v>0.18773148148148147</c:v>
                </c:pt>
                <c:pt idx="1494">
                  <c:v>0.18784722222222222</c:v>
                </c:pt>
                <c:pt idx="1495">
                  <c:v>0.18796296296296297</c:v>
                </c:pt>
                <c:pt idx="1496">
                  <c:v>0.18807870370370369</c:v>
                </c:pt>
                <c:pt idx="1497">
                  <c:v>0.18819444444444444</c:v>
                </c:pt>
                <c:pt idx="1498">
                  <c:v>0.18831018518518519</c:v>
                </c:pt>
                <c:pt idx="1499">
                  <c:v>0.18842592592592591</c:v>
                </c:pt>
                <c:pt idx="1500">
                  <c:v>0.18854166666666666</c:v>
                </c:pt>
                <c:pt idx="1501">
                  <c:v>0.18865740740740741</c:v>
                </c:pt>
                <c:pt idx="1502">
                  <c:v>0.18877314814814813</c:v>
                </c:pt>
                <c:pt idx="1503">
                  <c:v>0.18888888888888888</c:v>
                </c:pt>
                <c:pt idx="1504">
                  <c:v>0.18900462962962963</c:v>
                </c:pt>
                <c:pt idx="1505">
                  <c:v>0.18912037037037038</c:v>
                </c:pt>
                <c:pt idx="1506">
                  <c:v>0.1892361111111111</c:v>
                </c:pt>
                <c:pt idx="1507">
                  <c:v>0.18935185185185185</c:v>
                </c:pt>
                <c:pt idx="1508">
                  <c:v>0.1894675925925926</c:v>
                </c:pt>
                <c:pt idx="1509">
                  <c:v>0.18958333333333333</c:v>
                </c:pt>
                <c:pt idx="1510">
                  <c:v>0.18969907407407408</c:v>
                </c:pt>
                <c:pt idx="1511">
                  <c:v>0.18981481481481483</c:v>
                </c:pt>
                <c:pt idx="1512">
                  <c:v>0.18993055555555555</c:v>
                </c:pt>
                <c:pt idx="1513">
                  <c:v>0.1900462962962963</c:v>
                </c:pt>
                <c:pt idx="1514">
                  <c:v>0.19016203703703705</c:v>
                </c:pt>
                <c:pt idx="1515">
                  <c:v>0.19027777777777777</c:v>
                </c:pt>
                <c:pt idx="1516">
                  <c:v>0.19039351851851852</c:v>
                </c:pt>
                <c:pt idx="1517">
                  <c:v>0.19050925925925927</c:v>
                </c:pt>
                <c:pt idx="1518">
                  <c:v>0.19062499999999999</c:v>
                </c:pt>
                <c:pt idx="1519">
                  <c:v>0.19074074074074074</c:v>
                </c:pt>
                <c:pt idx="1520">
                  <c:v>0.19085648148148149</c:v>
                </c:pt>
                <c:pt idx="1521">
                  <c:v>0.19097222222222221</c:v>
                </c:pt>
                <c:pt idx="1522">
                  <c:v>0.19108796296296296</c:v>
                </c:pt>
                <c:pt idx="1523">
                  <c:v>0.19120370370370371</c:v>
                </c:pt>
                <c:pt idx="1524">
                  <c:v>0.19131944444444443</c:v>
                </c:pt>
                <c:pt idx="1525">
                  <c:v>0.19143518518518518</c:v>
                </c:pt>
                <c:pt idx="1526">
                  <c:v>0.19155092592592593</c:v>
                </c:pt>
                <c:pt idx="1527">
                  <c:v>0.19166666666666668</c:v>
                </c:pt>
                <c:pt idx="1528">
                  <c:v>0.1917824074074074</c:v>
                </c:pt>
                <c:pt idx="1529">
                  <c:v>0.19189814814814815</c:v>
                </c:pt>
                <c:pt idx="1530">
                  <c:v>0.1920138888888889</c:v>
                </c:pt>
                <c:pt idx="1531">
                  <c:v>0.19212962962962962</c:v>
                </c:pt>
                <c:pt idx="1532">
                  <c:v>0.19224537037037037</c:v>
                </c:pt>
                <c:pt idx="1533">
                  <c:v>0.19236111111111112</c:v>
                </c:pt>
                <c:pt idx="1534">
                  <c:v>0.19247685185185184</c:v>
                </c:pt>
                <c:pt idx="1535">
                  <c:v>0.19259259259259259</c:v>
                </c:pt>
                <c:pt idx="1536">
                  <c:v>0.19270833333333334</c:v>
                </c:pt>
                <c:pt idx="1537">
                  <c:v>0.19282407407407406</c:v>
                </c:pt>
                <c:pt idx="1538">
                  <c:v>0.19293981481481481</c:v>
                </c:pt>
                <c:pt idx="1539">
                  <c:v>0.19305555555555556</c:v>
                </c:pt>
                <c:pt idx="1540">
                  <c:v>0.19317129629629629</c:v>
                </c:pt>
                <c:pt idx="1541">
                  <c:v>0.19328703703703703</c:v>
                </c:pt>
                <c:pt idx="1542">
                  <c:v>0.19340277777777778</c:v>
                </c:pt>
                <c:pt idx="1543">
                  <c:v>0.19351851851851851</c:v>
                </c:pt>
                <c:pt idx="1544">
                  <c:v>0.19363425925925926</c:v>
                </c:pt>
                <c:pt idx="1545">
                  <c:v>0.19375000000000001</c:v>
                </c:pt>
                <c:pt idx="1546">
                  <c:v>0.19386574074074073</c:v>
                </c:pt>
                <c:pt idx="1547">
                  <c:v>0.19398148148148148</c:v>
                </c:pt>
                <c:pt idx="1548">
                  <c:v>0.19409722222222223</c:v>
                </c:pt>
                <c:pt idx="1549">
                  <c:v>0.19421296296296298</c:v>
                </c:pt>
                <c:pt idx="1550">
                  <c:v>0.1943287037037037</c:v>
                </c:pt>
                <c:pt idx="1551">
                  <c:v>0.19444444444444445</c:v>
                </c:pt>
                <c:pt idx="1552">
                  <c:v>0.1945601851851852</c:v>
                </c:pt>
                <c:pt idx="1553">
                  <c:v>0.19467592592592592</c:v>
                </c:pt>
                <c:pt idx="1554">
                  <c:v>0.19479166666666667</c:v>
                </c:pt>
                <c:pt idx="1555">
                  <c:v>0.19490740740740742</c:v>
                </c:pt>
                <c:pt idx="1556">
                  <c:v>0.19502314814814814</c:v>
                </c:pt>
                <c:pt idx="1557">
                  <c:v>0.19513888888888889</c:v>
                </c:pt>
                <c:pt idx="1558">
                  <c:v>0.19525462962962964</c:v>
                </c:pt>
                <c:pt idx="1559">
                  <c:v>0.19537037037037036</c:v>
                </c:pt>
                <c:pt idx="1560">
                  <c:v>0.19548611111111111</c:v>
                </c:pt>
                <c:pt idx="1561">
                  <c:v>0.19560185185185186</c:v>
                </c:pt>
                <c:pt idx="1562">
                  <c:v>0.19571759259259258</c:v>
                </c:pt>
                <c:pt idx="1563">
                  <c:v>0.19583333333333333</c:v>
                </c:pt>
                <c:pt idx="1564">
                  <c:v>0.19594907407407408</c:v>
                </c:pt>
                <c:pt idx="1565">
                  <c:v>0.1960648148148148</c:v>
                </c:pt>
                <c:pt idx="1566">
                  <c:v>0.19618055555555555</c:v>
                </c:pt>
                <c:pt idx="1567">
                  <c:v>0.1962962962962963</c:v>
                </c:pt>
                <c:pt idx="1568">
                  <c:v>0.19641203703703702</c:v>
                </c:pt>
                <c:pt idx="1569">
                  <c:v>0.19652777777777777</c:v>
                </c:pt>
                <c:pt idx="1570">
                  <c:v>0.19664351851851852</c:v>
                </c:pt>
                <c:pt idx="1571">
                  <c:v>0.19675925925925927</c:v>
                </c:pt>
                <c:pt idx="1572">
                  <c:v>0.19687499999999999</c:v>
                </c:pt>
                <c:pt idx="1573">
                  <c:v>0.19699074074074074</c:v>
                </c:pt>
                <c:pt idx="1574">
                  <c:v>0.19710648148148149</c:v>
                </c:pt>
                <c:pt idx="1575">
                  <c:v>0.19722222222222222</c:v>
                </c:pt>
                <c:pt idx="1576">
                  <c:v>0.19733796296296297</c:v>
                </c:pt>
                <c:pt idx="1577">
                  <c:v>0.19745370370370371</c:v>
                </c:pt>
                <c:pt idx="1578">
                  <c:v>0.19756944444444444</c:v>
                </c:pt>
                <c:pt idx="1579">
                  <c:v>0.19768518518518519</c:v>
                </c:pt>
                <c:pt idx="1580">
                  <c:v>0.19780092592592594</c:v>
                </c:pt>
                <c:pt idx="1581">
                  <c:v>0.19791666666666666</c:v>
                </c:pt>
                <c:pt idx="1582">
                  <c:v>0.19803240740740741</c:v>
                </c:pt>
                <c:pt idx="1583">
                  <c:v>0.19814814814814816</c:v>
                </c:pt>
                <c:pt idx="1584">
                  <c:v>0.19826388888888888</c:v>
                </c:pt>
                <c:pt idx="1585">
                  <c:v>0.19837962962962963</c:v>
                </c:pt>
                <c:pt idx="1586">
                  <c:v>0.19849537037037038</c:v>
                </c:pt>
                <c:pt idx="1587">
                  <c:v>0.1986111111111111</c:v>
                </c:pt>
                <c:pt idx="1588">
                  <c:v>0.19872685185185185</c:v>
                </c:pt>
                <c:pt idx="1589">
                  <c:v>0.1988425925925926</c:v>
                </c:pt>
                <c:pt idx="1590">
                  <c:v>0.19895833333333332</c:v>
                </c:pt>
                <c:pt idx="1591">
                  <c:v>0.19907407407407407</c:v>
                </c:pt>
                <c:pt idx="1592">
                  <c:v>0.19918981481481482</c:v>
                </c:pt>
                <c:pt idx="1593">
                  <c:v>0.19930555555555557</c:v>
                </c:pt>
                <c:pt idx="1594">
                  <c:v>0.19942129629629629</c:v>
                </c:pt>
                <c:pt idx="1595">
                  <c:v>0.19953703703703704</c:v>
                </c:pt>
                <c:pt idx="1596">
                  <c:v>0.19965277777777779</c:v>
                </c:pt>
                <c:pt idx="1597">
                  <c:v>0.19976851851851851</c:v>
                </c:pt>
                <c:pt idx="1598">
                  <c:v>0.19988425925925926</c:v>
                </c:pt>
                <c:pt idx="1599">
                  <c:v>0.2</c:v>
                </c:pt>
                <c:pt idx="1600">
                  <c:v>0.20011574074074073</c:v>
                </c:pt>
                <c:pt idx="1601">
                  <c:v>0.20023148148148148</c:v>
                </c:pt>
                <c:pt idx="1602">
                  <c:v>0.20034722222222223</c:v>
                </c:pt>
                <c:pt idx="1603">
                  <c:v>0.20046296296296295</c:v>
                </c:pt>
                <c:pt idx="1604">
                  <c:v>0.2005787037037037</c:v>
                </c:pt>
                <c:pt idx="1605">
                  <c:v>0.20069444444444445</c:v>
                </c:pt>
                <c:pt idx="1606">
                  <c:v>0.20081018518518517</c:v>
                </c:pt>
                <c:pt idx="1607">
                  <c:v>0.20092592592592592</c:v>
                </c:pt>
                <c:pt idx="1608">
                  <c:v>0.20104166666666667</c:v>
                </c:pt>
                <c:pt idx="1609">
                  <c:v>0.2011574074074074</c:v>
                </c:pt>
                <c:pt idx="1610">
                  <c:v>0.20127314814814815</c:v>
                </c:pt>
                <c:pt idx="1611">
                  <c:v>0.2013888888888889</c:v>
                </c:pt>
                <c:pt idx="1612">
                  <c:v>0.20150462962962962</c:v>
                </c:pt>
                <c:pt idx="1613">
                  <c:v>0.20162037037037037</c:v>
                </c:pt>
                <c:pt idx="1614">
                  <c:v>0.20173611111111112</c:v>
                </c:pt>
                <c:pt idx="1615">
                  <c:v>0.20185185185185187</c:v>
                </c:pt>
                <c:pt idx="1616">
                  <c:v>0.20196759259259259</c:v>
                </c:pt>
                <c:pt idx="1617">
                  <c:v>0.20208333333333334</c:v>
                </c:pt>
                <c:pt idx="1618">
                  <c:v>0.20219907407407409</c:v>
                </c:pt>
                <c:pt idx="1619">
                  <c:v>0.20231481481481481</c:v>
                </c:pt>
                <c:pt idx="1620">
                  <c:v>0.20243055555555556</c:v>
                </c:pt>
                <c:pt idx="1621">
                  <c:v>0.20254629629629631</c:v>
                </c:pt>
                <c:pt idx="1622">
                  <c:v>0.20266203703703703</c:v>
                </c:pt>
                <c:pt idx="1623">
                  <c:v>0.20277777777777778</c:v>
                </c:pt>
                <c:pt idx="1624">
                  <c:v>0.20289351851851853</c:v>
                </c:pt>
                <c:pt idx="1625">
                  <c:v>0.20300925925925925</c:v>
                </c:pt>
                <c:pt idx="1626">
                  <c:v>0.203125</c:v>
                </c:pt>
                <c:pt idx="1627">
                  <c:v>0.20324074074074075</c:v>
                </c:pt>
                <c:pt idx="1628">
                  <c:v>0.20335648148148147</c:v>
                </c:pt>
                <c:pt idx="1629">
                  <c:v>0.20347222222222222</c:v>
                </c:pt>
                <c:pt idx="1630">
                  <c:v>0.20358796296296297</c:v>
                </c:pt>
                <c:pt idx="1631">
                  <c:v>0.20370370370370369</c:v>
                </c:pt>
                <c:pt idx="1632">
                  <c:v>0.20381944444444444</c:v>
                </c:pt>
                <c:pt idx="1633">
                  <c:v>0.20393518518518519</c:v>
                </c:pt>
                <c:pt idx="1634">
                  <c:v>0.20405092592592591</c:v>
                </c:pt>
                <c:pt idx="1635">
                  <c:v>0.20416666666666666</c:v>
                </c:pt>
                <c:pt idx="1636">
                  <c:v>0.20428240740740741</c:v>
                </c:pt>
                <c:pt idx="1637">
                  <c:v>0.20439814814814813</c:v>
                </c:pt>
                <c:pt idx="1638">
                  <c:v>0.20451388888888888</c:v>
                </c:pt>
                <c:pt idx="1639">
                  <c:v>0.20462962962962963</c:v>
                </c:pt>
                <c:pt idx="1640">
                  <c:v>0.20474537037037038</c:v>
                </c:pt>
                <c:pt idx="1641">
                  <c:v>0.2048611111111111</c:v>
                </c:pt>
                <c:pt idx="1642">
                  <c:v>0.20497685185185185</c:v>
                </c:pt>
                <c:pt idx="1643">
                  <c:v>0.2050925925925926</c:v>
                </c:pt>
                <c:pt idx="1644">
                  <c:v>0.20520833333333333</c:v>
                </c:pt>
                <c:pt idx="1645">
                  <c:v>0.20532407407407408</c:v>
                </c:pt>
                <c:pt idx="1646">
                  <c:v>0.20543981481481483</c:v>
                </c:pt>
                <c:pt idx="1647">
                  <c:v>0.20555555555555555</c:v>
                </c:pt>
                <c:pt idx="1648">
                  <c:v>0.2056712962962963</c:v>
                </c:pt>
                <c:pt idx="1649">
                  <c:v>0.20578703703703705</c:v>
                </c:pt>
                <c:pt idx="1650">
                  <c:v>0.20590277777777777</c:v>
                </c:pt>
                <c:pt idx="1651">
                  <c:v>0.20601851851851852</c:v>
                </c:pt>
                <c:pt idx="1652">
                  <c:v>0.20613425925925927</c:v>
                </c:pt>
                <c:pt idx="1653">
                  <c:v>0.20624999999999999</c:v>
                </c:pt>
                <c:pt idx="1654">
                  <c:v>0.20636574074074074</c:v>
                </c:pt>
                <c:pt idx="1655">
                  <c:v>0.20648148148148149</c:v>
                </c:pt>
                <c:pt idx="1656">
                  <c:v>0.20659722222222221</c:v>
                </c:pt>
                <c:pt idx="1657">
                  <c:v>0.20671296296296296</c:v>
                </c:pt>
                <c:pt idx="1658">
                  <c:v>0.20682870370370371</c:v>
                </c:pt>
                <c:pt idx="1659">
                  <c:v>0.20694444444444443</c:v>
                </c:pt>
                <c:pt idx="1660">
                  <c:v>0.20706018518518518</c:v>
                </c:pt>
                <c:pt idx="1661">
                  <c:v>0.20717592592592593</c:v>
                </c:pt>
                <c:pt idx="1662">
                  <c:v>0.20729166666666668</c:v>
                </c:pt>
                <c:pt idx="1663">
                  <c:v>0.2074074074074074</c:v>
                </c:pt>
                <c:pt idx="1664">
                  <c:v>0.20752314814814815</c:v>
                </c:pt>
                <c:pt idx="1665">
                  <c:v>0.2076388888888889</c:v>
                </c:pt>
                <c:pt idx="1666">
                  <c:v>0.20775462962962962</c:v>
                </c:pt>
                <c:pt idx="1667">
                  <c:v>0.20787037037037037</c:v>
                </c:pt>
                <c:pt idx="1668">
                  <c:v>0.20798611111111112</c:v>
                </c:pt>
                <c:pt idx="1669">
                  <c:v>0.20810185185185184</c:v>
                </c:pt>
                <c:pt idx="1670">
                  <c:v>0.20821759259259259</c:v>
                </c:pt>
                <c:pt idx="1671">
                  <c:v>0.20833333333333334</c:v>
                </c:pt>
                <c:pt idx="1672">
                  <c:v>0.20844907407407406</c:v>
                </c:pt>
                <c:pt idx="1673">
                  <c:v>0.20856481481481481</c:v>
                </c:pt>
                <c:pt idx="1674">
                  <c:v>0.20868055555555556</c:v>
                </c:pt>
                <c:pt idx="1675">
                  <c:v>0.20879629629629629</c:v>
                </c:pt>
                <c:pt idx="1676">
                  <c:v>0.20891203703703703</c:v>
                </c:pt>
                <c:pt idx="1677">
                  <c:v>0.20902777777777778</c:v>
                </c:pt>
                <c:pt idx="1678">
                  <c:v>0.20914351851851851</c:v>
                </c:pt>
                <c:pt idx="1679">
                  <c:v>0.20925925925925926</c:v>
                </c:pt>
                <c:pt idx="1680">
                  <c:v>0.20937500000000001</c:v>
                </c:pt>
                <c:pt idx="1681">
                  <c:v>0.20949074074074073</c:v>
                </c:pt>
                <c:pt idx="1682">
                  <c:v>0.20960648148148148</c:v>
                </c:pt>
                <c:pt idx="1683">
                  <c:v>0.20972222222222223</c:v>
                </c:pt>
                <c:pt idx="1684">
                  <c:v>0.20983796296296298</c:v>
                </c:pt>
                <c:pt idx="1685">
                  <c:v>0.2099537037037037</c:v>
                </c:pt>
                <c:pt idx="1686">
                  <c:v>0.21006944444444445</c:v>
                </c:pt>
                <c:pt idx="1687">
                  <c:v>0.2101851851851852</c:v>
                </c:pt>
                <c:pt idx="1688">
                  <c:v>0.21030092592592592</c:v>
                </c:pt>
                <c:pt idx="1689">
                  <c:v>0.21041666666666667</c:v>
                </c:pt>
                <c:pt idx="1690">
                  <c:v>0.21053240740740742</c:v>
                </c:pt>
                <c:pt idx="1691">
                  <c:v>0.21064814814814814</c:v>
                </c:pt>
                <c:pt idx="1692">
                  <c:v>0.21076388888888889</c:v>
                </c:pt>
                <c:pt idx="1693">
                  <c:v>0.21087962962962964</c:v>
                </c:pt>
                <c:pt idx="1694">
                  <c:v>0.21099537037037036</c:v>
                </c:pt>
                <c:pt idx="1695">
                  <c:v>0.21111111111111111</c:v>
                </c:pt>
                <c:pt idx="1696">
                  <c:v>0.21134259259259258</c:v>
                </c:pt>
                <c:pt idx="1697">
                  <c:v>0.21145833333333333</c:v>
                </c:pt>
                <c:pt idx="1698">
                  <c:v>0.21157407407407408</c:v>
                </c:pt>
                <c:pt idx="1699">
                  <c:v>0.2116898148148148</c:v>
                </c:pt>
                <c:pt idx="1700">
                  <c:v>0.21180555555555555</c:v>
                </c:pt>
                <c:pt idx="1701">
                  <c:v>0.2119212962962963</c:v>
                </c:pt>
                <c:pt idx="1702">
                  <c:v>0.21203703703703702</c:v>
                </c:pt>
                <c:pt idx="1703">
                  <c:v>0.21215277777777777</c:v>
                </c:pt>
                <c:pt idx="1704">
                  <c:v>0.21226851851851852</c:v>
                </c:pt>
                <c:pt idx="1705">
                  <c:v>0.21238425925925927</c:v>
                </c:pt>
                <c:pt idx="1706">
                  <c:v>0.21249999999999999</c:v>
                </c:pt>
                <c:pt idx="1707">
                  <c:v>0.21261574074074074</c:v>
                </c:pt>
                <c:pt idx="1708">
                  <c:v>0.21273148148148149</c:v>
                </c:pt>
                <c:pt idx="1709">
                  <c:v>0.21284722222222222</c:v>
                </c:pt>
                <c:pt idx="1710">
                  <c:v>0.21296296296296297</c:v>
                </c:pt>
                <c:pt idx="1711">
                  <c:v>0.21307870370370371</c:v>
                </c:pt>
                <c:pt idx="1712">
                  <c:v>0.21319444444444444</c:v>
                </c:pt>
                <c:pt idx="1713">
                  <c:v>0.21331018518518519</c:v>
                </c:pt>
                <c:pt idx="1714">
                  <c:v>0.21342592592592594</c:v>
                </c:pt>
                <c:pt idx="1715">
                  <c:v>0.21354166666666666</c:v>
                </c:pt>
                <c:pt idx="1716">
                  <c:v>0.21365740740740741</c:v>
                </c:pt>
                <c:pt idx="1717">
                  <c:v>0.21377314814814816</c:v>
                </c:pt>
                <c:pt idx="1718">
                  <c:v>0.21388888888888888</c:v>
                </c:pt>
                <c:pt idx="1719">
                  <c:v>0.21400462962962963</c:v>
                </c:pt>
                <c:pt idx="1720">
                  <c:v>0.21412037037037038</c:v>
                </c:pt>
                <c:pt idx="1721">
                  <c:v>0.2142361111111111</c:v>
                </c:pt>
                <c:pt idx="1722">
                  <c:v>0.21435185185185185</c:v>
                </c:pt>
                <c:pt idx="1723">
                  <c:v>0.2144675925925926</c:v>
                </c:pt>
                <c:pt idx="1724">
                  <c:v>0.21458333333333332</c:v>
                </c:pt>
                <c:pt idx="1725">
                  <c:v>0.21469907407407407</c:v>
                </c:pt>
                <c:pt idx="1726">
                  <c:v>0.21481481481481482</c:v>
                </c:pt>
                <c:pt idx="1727">
                  <c:v>0.21493055555555557</c:v>
                </c:pt>
                <c:pt idx="1728">
                  <c:v>0.21504629629629629</c:v>
                </c:pt>
                <c:pt idx="1729">
                  <c:v>0.21516203703703704</c:v>
                </c:pt>
                <c:pt idx="1730">
                  <c:v>0.21527777777777779</c:v>
                </c:pt>
                <c:pt idx="1731">
                  <c:v>0.21539351851851851</c:v>
                </c:pt>
                <c:pt idx="1732">
                  <c:v>0.21550925925925926</c:v>
                </c:pt>
                <c:pt idx="1733">
                  <c:v>0.21562500000000001</c:v>
                </c:pt>
                <c:pt idx="1734">
                  <c:v>0.21574074074074073</c:v>
                </c:pt>
                <c:pt idx="1735">
                  <c:v>0.21585648148148148</c:v>
                </c:pt>
                <c:pt idx="1736">
                  <c:v>0.21597222222222223</c:v>
                </c:pt>
                <c:pt idx="1737">
                  <c:v>0.21608796296296295</c:v>
                </c:pt>
                <c:pt idx="1738">
                  <c:v>0.2162037037037037</c:v>
                </c:pt>
                <c:pt idx="1739">
                  <c:v>0.21631944444444445</c:v>
                </c:pt>
                <c:pt idx="1740">
                  <c:v>0.21643518518518517</c:v>
                </c:pt>
                <c:pt idx="1741">
                  <c:v>0.21655092592592592</c:v>
                </c:pt>
                <c:pt idx="1742">
                  <c:v>0.21666666666666667</c:v>
                </c:pt>
                <c:pt idx="1743">
                  <c:v>0.2167824074074074</c:v>
                </c:pt>
                <c:pt idx="1744">
                  <c:v>0.21689814814814815</c:v>
                </c:pt>
                <c:pt idx="1745">
                  <c:v>0.2170138888888889</c:v>
                </c:pt>
                <c:pt idx="1746">
                  <c:v>0.21712962962962962</c:v>
                </c:pt>
                <c:pt idx="1747">
                  <c:v>0.21724537037037037</c:v>
                </c:pt>
                <c:pt idx="1748">
                  <c:v>0.21736111111111112</c:v>
                </c:pt>
                <c:pt idx="1749">
                  <c:v>0.21747685185185187</c:v>
                </c:pt>
                <c:pt idx="1750">
                  <c:v>0.21759259259259259</c:v>
                </c:pt>
                <c:pt idx="1751">
                  <c:v>0.21770833333333334</c:v>
                </c:pt>
                <c:pt idx="1752">
                  <c:v>0.21782407407407409</c:v>
                </c:pt>
                <c:pt idx="1753">
                  <c:v>0.21793981481481481</c:v>
                </c:pt>
                <c:pt idx="1754">
                  <c:v>0.21805555555555556</c:v>
                </c:pt>
                <c:pt idx="1755">
                  <c:v>0.21817129629629631</c:v>
                </c:pt>
                <c:pt idx="1756">
                  <c:v>0.21828703703703703</c:v>
                </c:pt>
                <c:pt idx="1757">
                  <c:v>0.21840277777777778</c:v>
                </c:pt>
                <c:pt idx="1758">
                  <c:v>0.21851851851851853</c:v>
                </c:pt>
                <c:pt idx="1759">
                  <c:v>0.21863425925925925</c:v>
                </c:pt>
                <c:pt idx="1760">
                  <c:v>0.21875</c:v>
                </c:pt>
                <c:pt idx="1761">
                  <c:v>0.21886574074074075</c:v>
                </c:pt>
                <c:pt idx="1762">
                  <c:v>0.21898148148148147</c:v>
                </c:pt>
                <c:pt idx="1763">
                  <c:v>0.21909722222222222</c:v>
                </c:pt>
                <c:pt idx="1764">
                  <c:v>0.21921296296296297</c:v>
                </c:pt>
                <c:pt idx="1765">
                  <c:v>0.21932870370370369</c:v>
                </c:pt>
                <c:pt idx="1766">
                  <c:v>0.21944444444444444</c:v>
                </c:pt>
                <c:pt idx="1767">
                  <c:v>0.21956018518518519</c:v>
                </c:pt>
                <c:pt idx="1768">
                  <c:v>0.21967592592592591</c:v>
                </c:pt>
                <c:pt idx="1769">
                  <c:v>0.21979166666666666</c:v>
                </c:pt>
                <c:pt idx="1770">
                  <c:v>0.21990740740740741</c:v>
                </c:pt>
                <c:pt idx="1771">
                  <c:v>0.22002314814814813</c:v>
                </c:pt>
                <c:pt idx="1772">
                  <c:v>0.22013888888888888</c:v>
                </c:pt>
                <c:pt idx="1773">
                  <c:v>0.22025462962962963</c:v>
                </c:pt>
                <c:pt idx="1774">
                  <c:v>0.22037037037037038</c:v>
                </c:pt>
                <c:pt idx="1775">
                  <c:v>0.2204861111111111</c:v>
                </c:pt>
                <c:pt idx="1776">
                  <c:v>0.22060185185185185</c:v>
                </c:pt>
                <c:pt idx="1777">
                  <c:v>0.2207175925925926</c:v>
                </c:pt>
                <c:pt idx="1778">
                  <c:v>0.22083333333333333</c:v>
                </c:pt>
                <c:pt idx="1779">
                  <c:v>0.22094907407407408</c:v>
                </c:pt>
                <c:pt idx="1780">
                  <c:v>0.22106481481481483</c:v>
                </c:pt>
                <c:pt idx="1781">
                  <c:v>0.22118055555555555</c:v>
                </c:pt>
                <c:pt idx="1782">
                  <c:v>0.2212962962962963</c:v>
                </c:pt>
                <c:pt idx="1783">
                  <c:v>0.22141203703703705</c:v>
                </c:pt>
                <c:pt idx="1784">
                  <c:v>0.22152777777777777</c:v>
                </c:pt>
                <c:pt idx="1785">
                  <c:v>0.22164351851851852</c:v>
                </c:pt>
                <c:pt idx="1786">
                  <c:v>0.22175925925925927</c:v>
                </c:pt>
                <c:pt idx="1787">
                  <c:v>0.22187499999999999</c:v>
                </c:pt>
                <c:pt idx="1788">
                  <c:v>0.22199074074074074</c:v>
                </c:pt>
                <c:pt idx="1789">
                  <c:v>0.22210648148148149</c:v>
                </c:pt>
                <c:pt idx="1790">
                  <c:v>0.22222222222222221</c:v>
                </c:pt>
                <c:pt idx="1791">
                  <c:v>0.22233796296296296</c:v>
                </c:pt>
                <c:pt idx="1792">
                  <c:v>0.22245370370370371</c:v>
                </c:pt>
                <c:pt idx="1793">
                  <c:v>0.22256944444444443</c:v>
                </c:pt>
                <c:pt idx="1794">
                  <c:v>0.22268518518518518</c:v>
                </c:pt>
                <c:pt idx="1795">
                  <c:v>0.22280092592592593</c:v>
                </c:pt>
                <c:pt idx="1796">
                  <c:v>0.22291666666666668</c:v>
                </c:pt>
                <c:pt idx="1797">
                  <c:v>0.2230324074074074</c:v>
                </c:pt>
                <c:pt idx="1798">
                  <c:v>0.22314814814814815</c:v>
                </c:pt>
                <c:pt idx="1799">
                  <c:v>0.2232638888888889</c:v>
                </c:pt>
                <c:pt idx="1800">
                  <c:v>0.22337962962962962</c:v>
                </c:pt>
                <c:pt idx="1801">
                  <c:v>0.22349537037037037</c:v>
                </c:pt>
                <c:pt idx="1802">
                  <c:v>0.22361111111111112</c:v>
                </c:pt>
                <c:pt idx="1803">
                  <c:v>0.22372685185185184</c:v>
                </c:pt>
                <c:pt idx="1804">
                  <c:v>0.22384259259259259</c:v>
                </c:pt>
                <c:pt idx="1805">
                  <c:v>0.22395833333333334</c:v>
                </c:pt>
                <c:pt idx="1806">
                  <c:v>0.22407407407407406</c:v>
                </c:pt>
                <c:pt idx="1807">
                  <c:v>0.22418981481481481</c:v>
                </c:pt>
                <c:pt idx="1808">
                  <c:v>0.22430555555555556</c:v>
                </c:pt>
                <c:pt idx="1809">
                  <c:v>0.22442129629629629</c:v>
                </c:pt>
                <c:pt idx="1810">
                  <c:v>0.22453703703703703</c:v>
                </c:pt>
                <c:pt idx="1811">
                  <c:v>0.22465277777777778</c:v>
                </c:pt>
                <c:pt idx="1812">
                  <c:v>0.22476851851851851</c:v>
                </c:pt>
                <c:pt idx="1813">
                  <c:v>0.22488425925925926</c:v>
                </c:pt>
                <c:pt idx="1814">
                  <c:v>0.22500000000000001</c:v>
                </c:pt>
                <c:pt idx="1815">
                  <c:v>0.22511574074074073</c:v>
                </c:pt>
                <c:pt idx="1816">
                  <c:v>0.22523148148148148</c:v>
                </c:pt>
                <c:pt idx="1817">
                  <c:v>0.22534722222222223</c:v>
                </c:pt>
                <c:pt idx="1818">
                  <c:v>0.22546296296296298</c:v>
                </c:pt>
                <c:pt idx="1819">
                  <c:v>0.2255787037037037</c:v>
                </c:pt>
                <c:pt idx="1820">
                  <c:v>0.22569444444444445</c:v>
                </c:pt>
                <c:pt idx="1821">
                  <c:v>0.2258101851851852</c:v>
                </c:pt>
                <c:pt idx="1822">
                  <c:v>0.22592592592592592</c:v>
                </c:pt>
                <c:pt idx="1823">
                  <c:v>0.22604166666666667</c:v>
                </c:pt>
                <c:pt idx="1824">
                  <c:v>0.22615740740740742</c:v>
                </c:pt>
                <c:pt idx="1825">
                  <c:v>0.22627314814814814</c:v>
                </c:pt>
                <c:pt idx="1826">
                  <c:v>0.22638888888888889</c:v>
                </c:pt>
                <c:pt idx="1827">
                  <c:v>0.22650462962962964</c:v>
                </c:pt>
                <c:pt idx="1828">
                  <c:v>0.22662037037037036</c:v>
                </c:pt>
                <c:pt idx="1829">
                  <c:v>0.22673611111111111</c:v>
                </c:pt>
                <c:pt idx="1830">
                  <c:v>0.22685185185185186</c:v>
                </c:pt>
                <c:pt idx="1831">
                  <c:v>0.22696759259259258</c:v>
                </c:pt>
                <c:pt idx="1832">
                  <c:v>0.22708333333333333</c:v>
                </c:pt>
                <c:pt idx="1833">
                  <c:v>0.22719907407407408</c:v>
                </c:pt>
                <c:pt idx="1834">
                  <c:v>0.2273148148148148</c:v>
                </c:pt>
                <c:pt idx="1835">
                  <c:v>0.22743055555555555</c:v>
                </c:pt>
                <c:pt idx="1836">
                  <c:v>0.2275462962962963</c:v>
                </c:pt>
                <c:pt idx="1837">
                  <c:v>0.22766203703703702</c:v>
                </c:pt>
                <c:pt idx="1838">
                  <c:v>0.22777777777777777</c:v>
                </c:pt>
                <c:pt idx="1839">
                  <c:v>0.22789351851851852</c:v>
                </c:pt>
                <c:pt idx="1840">
                  <c:v>0.22800925925925927</c:v>
                </c:pt>
                <c:pt idx="1841">
                  <c:v>0.22812499999999999</c:v>
                </c:pt>
                <c:pt idx="1842">
                  <c:v>0.22824074074074074</c:v>
                </c:pt>
                <c:pt idx="1843">
                  <c:v>0.22835648148148149</c:v>
                </c:pt>
                <c:pt idx="1844">
                  <c:v>0.22847222222222222</c:v>
                </c:pt>
                <c:pt idx="1845">
                  <c:v>0.22858796296296297</c:v>
                </c:pt>
                <c:pt idx="1846">
                  <c:v>0.22870370370370371</c:v>
                </c:pt>
                <c:pt idx="1847">
                  <c:v>0.22881944444444444</c:v>
                </c:pt>
                <c:pt idx="1848">
                  <c:v>0.22893518518518519</c:v>
                </c:pt>
                <c:pt idx="1849">
                  <c:v>0.22905092592592594</c:v>
                </c:pt>
                <c:pt idx="1850">
                  <c:v>0.22916666666666666</c:v>
                </c:pt>
                <c:pt idx="1851">
                  <c:v>0.22928240740740741</c:v>
                </c:pt>
                <c:pt idx="1852">
                  <c:v>0.22939814814814816</c:v>
                </c:pt>
                <c:pt idx="1853">
                  <c:v>0.22951388888888888</c:v>
                </c:pt>
                <c:pt idx="1854">
                  <c:v>0.22962962962962963</c:v>
                </c:pt>
                <c:pt idx="1855">
                  <c:v>0.22974537037037038</c:v>
                </c:pt>
                <c:pt idx="1856">
                  <c:v>0.2298611111111111</c:v>
                </c:pt>
                <c:pt idx="1857">
                  <c:v>0.22997685185185185</c:v>
                </c:pt>
                <c:pt idx="1858">
                  <c:v>0.2300925925925926</c:v>
                </c:pt>
                <c:pt idx="1859">
                  <c:v>0.23020833333333332</c:v>
                </c:pt>
                <c:pt idx="1860">
                  <c:v>0.23032407407407407</c:v>
                </c:pt>
                <c:pt idx="1861">
                  <c:v>0.23043981481481482</c:v>
                </c:pt>
                <c:pt idx="1862">
                  <c:v>0.23055555555555557</c:v>
                </c:pt>
                <c:pt idx="1863">
                  <c:v>0.23067129629629629</c:v>
                </c:pt>
                <c:pt idx="1864">
                  <c:v>0.23078703703703704</c:v>
                </c:pt>
                <c:pt idx="1865">
                  <c:v>0.23090277777777779</c:v>
                </c:pt>
                <c:pt idx="1866">
                  <c:v>0.23101851851851851</c:v>
                </c:pt>
                <c:pt idx="1867">
                  <c:v>0.23113425925925926</c:v>
                </c:pt>
                <c:pt idx="1868">
                  <c:v>0.23125000000000001</c:v>
                </c:pt>
                <c:pt idx="1869">
                  <c:v>0.23136574074074073</c:v>
                </c:pt>
                <c:pt idx="1870">
                  <c:v>0.23148148148148148</c:v>
                </c:pt>
                <c:pt idx="1871">
                  <c:v>0.23159722222222223</c:v>
                </c:pt>
                <c:pt idx="1872">
                  <c:v>0.23171296296296295</c:v>
                </c:pt>
                <c:pt idx="1873">
                  <c:v>0.2318287037037037</c:v>
                </c:pt>
                <c:pt idx="1874">
                  <c:v>0.23194444444444445</c:v>
                </c:pt>
                <c:pt idx="1875">
                  <c:v>0.23206018518518517</c:v>
                </c:pt>
                <c:pt idx="1876">
                  <c:v>0.23217592592592592</c:v>
                </c:pt>
                <c:pt idx="1877">
                  <c:v>0.23229166666666667</c:v>
                </c:pt>
                <c:pt idx="1878">
                  <c:v>0.2324074074074074</c:v>
                </c:pt>
                <c:pt idx="1879">
                  <c:v>0.23252314814814815</c:v>
                </c:pt>
                <c:pt idx="1880">
                  <c:v>0.2326388888888889</c:v>
                </c:pt>
                <c:pt idx="1881">
                  <c:v>0.23275462962962962</c:v>
                </c:pt>
                <c:pt idx="1882">
                  <c:v>0.23287037037037037</c:v>
                </c:pt>
                <c:pt idx="1883">
                  <c:v>0.23298611111111112</c:v>
                </c:pt>
                <c:pt idx="1884">
                  <c:v>0.23310185185185187</c:v>
                </c:pt>
                <c:pt idx="1885">
                  <c:v>0.23321759259259259</c:v>
                </c:pt>
              </c:numCache>
            </c:numRef>
          </c:cat>
          <c:val>
            <c:numRef>
              <c:f>'10-4) manual_test'!$D$2:$D$1887</c:f>
              <c:numCache>
                <c:formatCode>General</c:formatCode>
                <c:ptCount val="1886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10</c:v>
                </c:pt>
                <c:pt idx="9">
                  <c:v>10</c:v>
                </c:pt>
                <c:pt idx="10">
                  <c:v>10</c:v>
                </c:pt>
                <c:pt idx="11">
                  <c:v>10</c:v>
                </c:pt>
                <c:pt idx="12">
                  <c:v>10</c:v>
                </c:pt>
                <c:pt idx="13">
                  <c:v>10</c:v>
                </c:pt>
                <c:pt idx="14">
                  <c:v>10</c:v>
                </c:pt>
                <c:pt idx="15">
                  <c:v>10</c:v>
                </c:pt>
                <c:pt idx="16">
                  <c:v>10</c:v>
                </c:pt>
                <c:pt idx="17">
                  <c:v>10</c:v>
                </c:pt>
                <c:pt idx="18">
                  <c:v>10</c:v>
                </c:pt>
                <c:pt idx="19">
                  <c:v>10</c:v>
                </c:pt>
                <c:pt idx="20">
                  <c:v>10</c:v>
                </c:pt>
                <c:pt idx="21">
                  <c:v>10</c:v>
                </c:pt>
                <c:pt idx="22">
                  <c:v>10</c:v>
                </c:pt>
                <c:pt idx="23">
                  <c:v>10</c:v>
                </c:pt>
                <c:pt idx="24">
                  <c:v>10</c:v>
                </c:pt>
                <c:pt idx="25">
                  <c:v>10</c:v>
                </c:pt>
                <c:pt idx="26">
                  <c:v>10</c:v>
                </c:pt>
                <c:pt idx="27">
                  <c:v>10</c:v>
                </c:pt>
                <c:pt idx="28">
                  <c:v>10</c:v>
                </c:pt>
                <c:pt idx="29">
                  <c:v>10</c:v>
                </c:pt>
                <c:pt idx="30">
                  <c:v>10</c:v>
                </c:pt>
                <c:pt idx="31">
                  <c:v>10</c:v>
                </c:pt>
                <c:pt idx="32">
                  <c:v>10</c:v>
                </c:pt>
                <c:pt idx="33">
                  <c:v>10</c:v>
                </c:pt>
                <c:pt idx="34">
                  <c:v>10</c:v>
                </c:pt>
                <c:pt idx="35">
                  <c:v>10</c:v>
                </c:pt>
                <c:pt idx="36">
                  <c:v>10</c:v>
                </c:pt>
                <c:pt idx="37">
                  <c:v>10</c:v>
                </c:pt>
                <c:pt idx="38">
                  <c:v>10</c:v>
                </c:pt>
                <c:pt idx="39">
                  <c:v>10</c:v>
                </c:pt>
                <c:pt idx="40">
                  <c:v>10</c:v>
                </c:pt>
                <c:pt idx="41">
                  <c:v>10</c:v>
                </c:pt>
                <c:pt idx="42">
                  <c:v>10</c:v>
                </c:pt>
                <c:pt idx="43">
                  <c:v>10</c:v>
                </c:pt>
                <c:pt idx="44">
                  <c:v>10</c:v>
                </c:pt>
                <c:pt idx="45">
                  <c:v>10</c:v>
                </c:pt>
                <c:pt idx="46">
                  <c:v>10</c:v>
                </c:pt>
                <c:pt idx="47">
                  <c:v>10</c:v>
                </c:pt>
                <c:pt idx="48">
                  <c:v>10</c:v>
                </c:pt>
                <c:pt idx="49">
                  <c:v>10</c:v>
                </c:pt>
                <c:pt idx="50">
                  <c:v>10</c:v>
                </c:pt>
                <c:pt idx="51">
                  <c:v>10</c:v>
                </c:pt>
                <c:pt idx="52">
                  <c:v>10</c:v>
                </c:pt>
                <c:pt idx="53">
                  <c:v>10</c:v>
                </c:pt>
                <c:pt idx="54">
                  <c:v>10</c:v>
                </c:pt>
                <c:pt idx="55">
                  <c:v>10</c:v>
                </c:pt>
                <c:pt idx="56">
                  <c:v>10</c:v>
                </c:pt>
                <c:pt idx="57">
                  <c:v>10</c:v>
                </c:pt>
                <c:pt idx="58">
                  <c:v>10</c:v>
                </c:pt>
                <c:pt idx="59">
                  <c:v>10</c:v>
                </c:pt>
                <c:pt idx="60">
                  <c:v>10</c:v>
                </c:pt>
                <c:pt idx="61">
                  <c:v>10</c:v>
                </c:pt>
                <c:pt idx="62">
                  <c:v>10</c:v>
                </c:pt>
                <c:pt idx="63">
                  <c:v>10</c:v>
                </c:pt>
                <c:pt idx="64">
                  <c:v>10</c:v>
                </c:pt>
                <c:pt idx="65">
                  <c:v>10</c:v>
                </c:pt>
                <c:pt idx="66">
                  <c:v>10</c:v>
                </c:pt>
                <c:pt idx="67">
                  <c:v>10</c:v>
                </c:pt>
                <c:pt idx="68">
                  <c:v>10</c:v>
                </c:pt>
                <c:pt idx="69">
                  <c:v>10</c:v>
                </c:pt>
                <c:pt idx="70">
                  <c:v>10</c:v>
                </c:pt>
                <c:pt idx="71">
                  <c:v>10</c:v>
                </c:pt>
                <c:pt idx="72">
                  <c:v>10</c:v>
                </c:pt>
                <c:pt idx="73">
                  <c:v>10</c:v>
                </c:pt>
                <c:pt idx="74">
                  <c:v>10</c:v>
                </c:pt>
                <c:pt idx="75">
                  <c:v>10</c:v>
                </c:pt>
                <c:pt idx="76">
                  <c:v>10</c:v>
                </c:pt>
                <c:pt idx="77">
                  <c:v>10</c:v>
                </c:pt>
                <c:pt idx="78">
                  <c:v>10</c:v>
                </c:pt>
                <c:pt idx="79">
                  <c:v>10</c:v>
                </c:pt>
                <c:pt idx="80">
                  <c:v>10</c:v>
                </c:pt>
                <c:pt idx="81">
                  <c:v>10</c:v>
                </c:pt>
                <c:pt idx="82">
                  <c:v>10</c:v>
                </c:pt>
                <c:pt idx="83">
                  <c:v>10</c:v>
                </c:pt>
                <c:pt idx="84">
                  <c:v>10</c:v>
                </c:pt>
                <c:pt idx="85">
                  <c:v>10</c:v>
                </c:pt>
                <c:pt idx="86">
                  <c:v>10</c:v>
                </c:pt>
                <c:pt idx="87">
                  <c:v>10</c:v>
                </c:pt>
                <c:pt idx="88">
                  <c:v>10</c:v>
                </c:pt>
                <c:pt idx="89">
                  <c:v>10</c:v>
                </c:pt>
                <c:pt idx="90">
                  <c:v>10</c:v>
                </c:pt>
                <c:pt idx="91">
                  <c:v>10</c:v>
                </c:pt>
                <c:pt idx="92">
                  <c:v>10</c:v>
                </c:pt>
                <c:pt idx="93">
                  <c:v>10</c:v>
                </c:pt>
                <c:pt idx="94">
                  <c:v>10</c:v>
                </c:pt>
                <c:pt idx="95">
                  <c:v>10</c:v>
                </c:pt>
                <c:pt idx="96">
                  <c:v>10</c:v>
                </c:pt>
                <c:pt idx="97">
                  <c:v>10</c:v>
                </c:pt>
                <c:pt idx="98">
                  <c:v>10</c:v>
                </c:pt>
                <c:pt idx="99">
                  <c:v>10</c:v>
                </c:pt>
                <c:pt idx="100">
                  <c:v>10</c:v>
                </c:pt>
                <c:pt idx="101">
                  <c:v>10</c:v>
                </c:pt>
                <c:pt idx="102">
                  <c:v>10</c:v>
                </c:pt>
                <c:pt idx="103">
                  <c:v>10</c:v>
                </c:pt>
                <c:pt idx="104">
                  <c:v>10</c:v>
                </c:pt>
                <c:pt idx="105">
                  <c:v>10</c:v>
                </c:pt>
                <c:pt idx="106">
                  <c:v>10</c:v>
                </c:pt>
                <c:pt idx="107">
                  <c:v>10</c:v>
                </c:pt>
                <c:pt idx="108">
                  <c:v>10</c:v>
                </c:pt>
                <c:pt idx="109">
                  <c:v>10</c:v>
                </c:pt>
                <c:pt idx="110">
                  <c:v>10</c:v>
                </c:pt>
                <c:pt idx="111">
                  <c:v>10</c:v>
                </c:pt>
                <c:pt idx="112">
                  <c:v>10</c:v>
                </c:pt>
                <c:pt idx="113">
                  <c:v>10</c:v>
                </c:pt>
                <c:pt idx="114">
                  <c:v>10</c:v>
                </c:pt>
                <c:pt idx="115">
                  <c:v>10</c:v>
                </c:pt>
                <c:pt idx="116">
                  <c:v>10</c:v>
                </c:pt>
                <c:pt idx="117">
                  <c:v>10</c:v>
                </c:pt>
                <c:pt idx="118">
                  <c:v>10</c:v>
                </c:pt>
                <c:pt idx="119">
                  <c:v>10</c:v>
                </c:pt>
                <c:pt idx="120">
                  <c:v>10</c:v>
                </c:pt>
                <c:pt idx="121">
                  <c:v>10</c:v>
                </c:pt>
                <c:pt idx="122">
                  <c:v>10</c:v>
                </c:pt>
                <c:pt idx="123">
                  <c:v>10</c:v>
                </c:pt>
                <c:pt idx="124">
                  <c:v>10</c:v>
                </c:pt>
                <c:pt idx="125">
                  <c:v>10</c:v>
                </c:pt>
                <c:pt idx="126">
                  <c:v>10</c:v>
                </c:pt>
                <c:pt idx="127">
                  <c:v>10</c:v>
                </c:pt>
                <c:pt idx="128">
                  <c:v>10</c:v>
                </c:pt>
                <c:pt idx="129">
                  <c:v>10</c:v>
                </c:pt>
                <c:pt idx="130">
                  <c:v>10</c:v>
                </c:pt>
                <c:pt idx="131">
                  <c:v>10</c:v>
                </c:pt>
                <c:pt idx="132">
                  <c:v>10</c:v>
                </c:pt>
                <c:pt idx="133">
                  <c:v>10</c:v>
                </c:pt>
                <c:pt idx="134">
                  <c:v>10</c:v>
                </c:pt>
                <c:pt idx="135">
                  <c:v>10</c:v>
                </c:pt>
                <c:pt idx="136">
                  <c:v>10</c:v>
                </c:pt>
                <c:pt idx="137">
                  <c:v>10</c:v>
                </c:pt>
                <c:pt idx="138">
                  <c:v>10</c:v>
                </c:pt>
                <c:pt idx="139">
                  <c:v>10</c:v>
                </c:pt>
                <c:pt idx="140">
                  <c:v>10</c:v>
                </c:pt>
                <c:pt idx="141">
                  <c:v>10</c:v>
                </c:pt>
                <c:pt idx="142">
                  <c:v>10</c:v>
                </c:pt>
                <c:pt idx="143">
                  <c:v>10</c:v>
                </c:pt>
                <c:pt idx="144">
                  <c:v>10</c:v>
                </c:pt>
                <c:pt idx="145">
                  <c:v>10</c:v>
                </c:pt>
                <c:pt idx="146">
                  <c:v>10</c:v>
                </c:pt>
                <c:pt idx="147">
                  <c:v>10</c:v>
                </c:pt>
                <c:pt idx="148">
                  <c:v>10</c:v>
                </c:pt>
                <c:pt idx="149">
                  <c:v>10</c:v>
                </c:pt>
                <c:pt idx="150">
                  <c:v>10</c:v>
                </c:pt>
                <c:pt idx="151">
                  <c:v>10</c:v>
                </c:pt>
                <c:pt idx="152">
                  <c:v>10</c:v>
                </c:pt>
                <c:pt idx="153">
                  <c:v>10</c:v>
                </c:pt>
                <c:pt idx="154">
                  <c:v>10</c:v>
                </c:pt>
                <c:pt idx="155">
                  <c:v>10</c:v>
                </c:pt>
                <c:pt idx="156">
                  <c:v>10</c:v>
                </c:pt>
                <c:pt idx="157">
                  <c:v>10</c:v>
                </c:pt>
                <c:pt idx="158">
                  <c:v>10</c:v>
                </c:pt>
                <c:pt idx="159">
                  <c:v>10</c:v>
                </c:pt>
                <c:pt idx="160">
                  <c:v>10</c:v>
                </c:pt>
                <c:pt idx="161">
                  <c:v>10</c:v>
                </c:pt>
                <c:pt idx="162">
                  <c:v>10</c:v>
                </c:pt>
                <c:pt idx="163">
                  <c:v>10</c:v>
                </c:pt>
                <c:pt idx="164">
                  <c:v>10</c:v>
                </c:pt>
                <c:pt idx="165">
                  <c:v>10</c:v>
                </c:pt>
                <c:pt idx="166">
                  <c:v>10</c:v>
                </c:pt>
                <c:pt idx="167">
                  <c:v>10</c:v>
                </c:pt>
                <c:pt idx="168">
                  <c:v>10</c:v>
                </c:pt>
                <c:pt idx="169">
                  <c:v>10</c:v>
                </c:pt>
                <c:pt idx="170">
                  <c:v>10</c:v>
                </c:pt>
                <c:pt idx="171">
                  <c:v>10</c:v>
                </c:pt>
                <c:pt idx="172">
                  <c:v>10</c:v>
                </c:pt>
                <c:pt idx="173">
                  <c:v>10</c:v>
                </c:pt>
                <c:pt idx="174">
                  <c:v>10</c:v>
                </c:pt>
                <c:pt idx="175">
                  <c:v>10</c:v>
                </c:pt>
                <c:pt idx="176">
                  <c:v>10</c:v>
                </c:pt>
                <c:pt idx="177">
                  <c:v>10</c:v>
                </c:pt>
                <c:pt idx="178">
                  <c:v>10</c:v>
                </c:pt>
                <c:pt idx="179">
                  <c:v>10</c:v>
                </c:pt>
                <c:pt idx="180">
                  <c:v>10</c:v>
                </c:pt>
                <c:pt idx="181">
                  <c:v>10</c:v>
                </c:pt>
                <c:pt idx="182">
                  <c:v>10</c:v>
                </c:pt>
                <c:pt idx="183">
                  <c:v>10</c:v>
                </c:pt>
                <c:pt idx="184">
                  <c:v>10</c:v>
                </c:pt>
                <c:pt idx="185">
                  <c:v>10</c:v>
                </c:pt>
                <c:pt idx="186">
                  <c:v>10</c:v>
                </c:pt>
                <c:pt idx="187">
                  <c:v>10</c:v>
                </c:pt>
                <c:pt idx="188">
                  <c:v>10</c:v>
                </c:pt>
                <c:pt idx="189">
                  <c:v>10</c:v>
                </c:pt>
                <c:pt idx="190">
                  <c:v>10</c:v>
                </c:pt>
                <c:pt idx="191">
                  <c:v>10</c:v>
                </c:pt>
                <c:pt idx="192">
                  <c:v>10</c:v>
                </c:pt>
                <c:pt idx="193">
                  <c:v>10</c:v>
                </c:pt>
                <c:pt idx="194">
                  <c:v>10</c:v>
                </c:pt>
                <c:pt idx="195">
                  <c:v>10</c:v>
                </c:pt>
                <c:pt idx="196">
                  <c:v>10</c:v>
                </c:pt>
                <c:pt idx="197">
                  <c:v>10</c:v>
                </c:pt>
                <c:pt idx="198">
                  <c:v>10</c:v>
                </c:pt>
                <c:pt idx="199">
                  <c:v>10</c:v>
                </c:pt>
                <c:pt idx="200">
                  <c:v>10</c:v>
                </c:pt>
                <c:pt idx="201">
                  <c:v>10</c:v>
                </c:pt>
                <c:pt idx="202">
                  <c:v>10</c:v>
                </c:pt>
                <c:pt idx="203">
                  <c:v>10</c:v>
                </c:pt>
                <c:pt idx="204">
                  <c:v>10</c:v>
                </c:pt>
                <c:pt idx="205">
                  <c:v>10</c:v>
                </c:pt>
                <c:pt idx="206">
                  <c:v>10</c:v>
                </c:pt>
                <c:pt idx="207">
                  <c:v>10</c:v>
                </c:pt>
                <c:pt idx="208">
                  <c:v>10</c:v>
                </c:pt>
                <c:pt idx="209">
                  <c:v>10</c:v>
                </c:pt>
                <c:pt idx="210">
                  <c:v>10</c:v>
                </c:pt>
                <c:pt idx="211">
                  <c:v>10</c:v>
                </c:pt>
                <c:pt idx="212">
                  <c:v>10</c:v>
                </c:pt>
                <c:pt idx="213">
                  <c:v>10</c:v>
                </c:pt>
                <c:pt idx="214">
                  <c:v>10</c:v>
                </c:pt>
                <c:pt idx="215">
                  <c:v>10</c:v>
                </c:pt>
                <c:pt idx="216">
                  <c:v>10</c:v>
                </c:pt>
                <c:pt idx="217">
                  <c:v>10</c:v>
                </c:pt>
                <c:pt idx="218">
                  <c:v>10</c:v>
                </c:pt>
                <c:pt idx="219">
                  <c:v>10</c:v>
                </c:pt>
                <c:pt idx="220">
                  <c:v>10</c:v>
                </c:pt>
                <c:pt idx="221">
                  <c:v>10</c:v>
                </c:pt>
                <c:pt idx="222">
                  <c:v>10</c:v>
                </c:pt>
                <c:pt idx="223">
                  <c:v>10</c:v>
                </c:pt>
                <c:pt idx="224">
                  <c:v>10</c:v>
                </c:pt>
                <c:pt idx="225">
                  <c:v>10</c:v>
                </c:pt>
                <c:pt idx="226">
                  <c:v>10</c:v>
                </c:pt>
                <c:pt idx="227">
                  <c:v>15</c:v>
                </c:pt>
                <c:pt idx="228">
                  <c:v>20</c:v>
                </c:pt>
                <c:pt idx="229">
                  <c:v>20</c:v>
                </c:pt>
                <c:pt idx="230">
                  <c:v>20</c:v>
                </c:pt>
                <c:pt idx="231">
                  <c:v>20</c:v>
                </c:pt>
                <c:pt idx="232">
                  <c:v>20</c:v>
                </c:pt>
                <c:pt idx="233">
                  <c:v>20</c:v>
                </c:pt>
                <c:pt idx="234">
                  <c:v>20</c:v>
                </c:pt>
                <c:pt idx="235">
                  <c:v>20</c:v>
                </c:pt>
                <c:pt idx="236">
                  <c:v>20</c:v>
                </c:pt>
                <c:pt idx="237">
                  <c:v>20</c:v>
                </c:pt>
                <c:pt idx="238">
                  <c:v>20</c:v>
                </c:pt>
                <c:pt idx="239">
                  <c:v>20</c:v>
                </c:pt>
                <c:pt idx="240">
                  <c:v>20</c:v>
                </c:pt>
                <c:pt idx="241">
                  <c:v>20</c:v>
                </c:pt>
                <c:pt idx="242">
                  <c:v>20</c:v>
                </c:pt>
                <c:pt idx="243">
                  <c:v>20</c:v>
                </c:pt>
                <c:pt idx="244">
                  <c:v>20</c:v>
                </c:pt>
                <c:pt idx="245">
                  <c:v>20</c:v>
                </c:pt>
                <c:pt idx="246">
                  <c:v>20</c:v>
                </c:pt>
                <c:pt idx="247">
                  <c:v>20</c:v>
                </c:pt>
                <c:pt idx="248">
                  <c:v>20</c:v>
                </c:pt>
                <c:pt idx="249">
                  <c:v>20</c:v>
                </c:pt>
                <c:pt idx="250">
                  <c:v>20</c:v>
                </c:pt>
                <c:pt idx="251">
                  <c:v>20</c:v>
                </c:pt>
                <c:pt idx="252">
                  <c:v>20</c:v>
                </c:pt>
                <c:pt idx="253">
                  <c:v>20</c:v>
                </c:pt>
                <c:pt idx="254">
                  <c:v>20</c:v>
                </c:pt>
                <c:pt idx="255">
                  <c:v>20</c:v>
                </c:pt>
                <c:pt idx="256">
                  <c:v>20</c:v>
                </c:pt>
                <c:pt idx="257">
                  <c:v>20</c:v>
                </c:pt>
                <c:pt idx="258">
                  <c:v>20</c:v>
                </c:pt>
                <c:pt idx="259">
                  <c:v>20</c:v>
                </c:pt>
                <c:pt idx="260">
                  <c:v>20</c:v>
                </c:pt>
                <c:pt idx="261">
                  <c:v>20</c:v>
                </c:pt>
                <c:pt idx="262">
                  <c:v>20</c:v>
                </c:pt>
                <c:pt idx="263">
                  <c:v>20</c:v>
                </c:pt>
                <c:pt idx="264">
                  <c:v>20</c:v>
                </c:pt>
                <c:pt idx="265">
                  <c:v>20</c:v>
                </c:pt>
                <c:pt idx="266">
                  <c:v>20</c:v>
                </c:pt>
                <c:pt idx="267">
                  <c:v>20</c:v>
                </c:pt>
                <c:pt idx="268">
                  <c:v>20</c:v>
                </c:pt>
                <c:pt idx="269">
                  <c:v>20</c:v>
                </c:pt>
                <c:pt idx="270">
                  <c:v>20</c:v>
                </c:pt>
                <c:pt idx="271">
                  <c:v>20</c:v>
                </c:pt>
                <c:pt idx="272">
                  <c:v>20</c:v>
                </c:pt>
                <c:pt idx="273">
                  <c:v>20</c:v>
                </c:pt>
                <c:pt idx="274">
                  <c:v>20</c:v>
                </c:pt>
                <c:pt idx="275">
                  <c:v>20</c:v>
                </c:pt>
                <c:pt idx="276">
                  <c:v>20</c:v>
                </c:pt>
                <c:pt idx="277">
                  <c:v>20</c:v>
                </c:pt>
                <c:pt idx="278">
                  <c:v>20</c:v>
                </c:pt>
                <c:pt idx="279">
                  <c:v>20</c:v>
                </c:pt>
                <c:pt idx="280">
                  <c:v>20</c:v>
                </c:pt>
                <c:pt idx="281">
                  <c:v>20</c:v>
                </c:pt>
                <c:pt idx="282">
                  <c:v>20</c:v>
                </c:pt>
                <c:pt idx="283">
                  <c:v>20</c:v>
                </c:pt>
                <c:pt idx="284">
                  <c:v>20</c:v>
                </c:pt>
                <c:pt idx="285">
                  <c:v>20</c:v>
                </c:pt>
                <c:pt idx="286">
                  <c:v>20</c:v>
                </c:pt>
                <c:pt idx="287">
                  <c:v>20</c:v>
                </c:pt>
                <c:pt idx="288">
                  <c:v>20</c:v>
                </c:pt>
                <c:pt idx="289">
                  <c:v>20</c:v>
                </c:pt>
                <c:pt idx="290">
                  <c:v>20</c:v>
                </c:pt>
                <c:pt idx="291">
                  <c:v>20</c:v>
                </c:pt>
                <c:pt idx="292">
                  <c:v>20</c:v>
                </c:pt>
                <c:pt idx="293">
                  <c:v>20</c:v>
                </c:pt>
                <c:pt idx="294">
                  <c:v>20</c:v>
                </c:pt>
                <c:pt idx="295">
                  <c:v>20</c:v>
                </c:pt>
                <c:pt idx="296">
                  <c:v>20</c:v>
                </c:pt>
                <c:pt idx="297">
                  <c:v>20</c:v>
                </c:pt>
                <c:pt idx="298">
                  <c:v>20</c:v>
                </c:pt>
                <c:pt idx="299">
                  <c:v>20</c:v>
                </c:pt>
                <c:pt idx="300">
                  <c:v>20</c:v>
                </c:pt>
                <c:pt idx="301">
                  <c:v>20</c:v>
                </c:pt>
                <c:pt idx="302">
                  <c:v>20</c:v>
                </c:pt>
                <c:pt idx="303">
                  <c:v>20</c:v>
                </c:pt>
                <c:pt idx="304">
                  <c:v>20</c:v>
                </c:pt>
                <c:pt idx="305">
                  <c:v>20</c:v>
                </c:pt>
                <c:pt idx="306">
                  <c:v>20</c:v>
                </c:pt>
                <c:pt idx="307">
                  <c:v>20</c:v>
                </c:pt>
                <c:pt idx="308">
                  <c:v>20</c:v>
                </c:pt>
                <c:pt idx="309">
                  <c:v>20</c:v>
                </c:pt>
                <c:pt idx="310">
                  <c:v>20</c:v>
                </c:pt>
                <c:pt idx="311">
                  <c:v>20</c:v>
                </c:pt>
                <c:pt idx="312">
                  <c:v>20</c:v>
                </c:pt>
                <c:pt idx="313">
                  <c:v>20</c:v>
                </c:pt>
                <c:pt idx="314">
                  <c:v>20</c:v>
                </c:pt>
                <c:pt idx="315">
                  <c:v>20</c:v>
                </c:pt>
                <c:pt idx="316">
                  <c:v>20</c:v>
                </c:pt>
                <c:pt idx="317">
                  <c:v>20</c:v>
                </c:pt>
                <c:pt idx="318">
                  <c:v>20</c:v>
                </c:pt>
                <c:pt idx="319">
                  <c:v>20</c:v>
                </c:pt>
                <c:pt idx="320">
                  <c:v>20</c:v>
                </c:pt>
                <c:pt idx="321">
                  <c:v>20</c:v>
                </c:pt>
                <c:pt idx="322">
                  <c:v>20</c:v>
                </c:pt>
                <c:pt idx="323">
                  <c:v>20</c:v>
                </c:pt>
                <c:pt idx="324">
                  <c:v>20</c:v>
                </c:pt>
                <c:pt idx="325">
                  <c:v>20</c:v>
                </c:pt>
                <c:pt idx="326">
                  <c:v>20</c:v>
                </c:pt>
                <c:pt idx="327">
                  <c:v>20</c:v>
                </c:pt>
                <c:pt idx="328">
                  <c:v>20</c:v>
                </c:pt>
                <c:pt idx="329">
                  <c:v>20</c:v>
                </c:pt>
                <c:pt idx="330">
                  <c:v>20</c:v>
                </c:pt>
                <c:pt idx="331">
                  <c:v>20</c:v>
                </c:pt>
                <c:pt idx="332">
                  <c:v>20</c:v>
                </c:pt>
                <c:pt idx="333">
                  <c:v>20</c:v>
                </c:pt>
                <c:pt idx="334">
                  <c:v>20</c:v>
                </c:pt>
                <c:pt idx="335">
                  <c:v>20</c:v>
                </c:pt>
                <c:pt idx="336">
                  <c:v>20</c:v>
                </c:pt>
                <c:pt idx="337">
                  <c:v>20</c:v>
                </c:pt>
                <c:pt idx="338">
                  <c:v>20</c:v>
                </c:pt>
                <c:pt idx="339">
                  <c:v>20</c:v>
                </c:pt>
                <c:pt idx="340">
                  <c:v>20</c:v>
                </c:pt>
                <c:pt idx="341">
                  <c:v>20</c:v>
                </c:pt>
                <c:pt idx="342">
                  <c:v>20</c:v>
                </c:pt>
                <c:pt idx="343">
                  <c:v>20</c:v>
                </c:pt>
                <c:pt idx="344">
                  <c:v>20</c:v>
                </c:pt>
                <c:pt idx="345">
                  <c:v>20</c:v>
                </c:pt>
                <c:pt idx="346">
                  <c:v>20</c:v>
                </c:pt>
                <c:pt idx="347">
                  <c:v>20</c:v>
                </c:pt>
                <c:pt idx="348">
                  <c:v>20</c:v>
                </c:pt>
                <c:pt idx="349">
                  <c:v>20</c:v>
                </c:pt>
                <c:pt idx="350">
                  <c:v>20</c:v>
                </c:pt>
                <c:pt idx="351">
                  <c:v>20</c:v>
                </c:pt>
                <c:pt idx="352">
                  <c:v>20</c:v>
                </c:pt>
                <c:pt idx="353">
                  <c:v>20</c:v>
                </c:pt>
                <c:pt idx="354">
                  <c:v>20</c:v>
                </c:pt>
                <c:pt idx="355">
                  <c:v>20</c:v>
                </c:pt>
                <c:pt idx="356">
                  <c:v>20</c:v>
                </c:pt>
                <c:pt idx="357">
                  <c:v>20</c:v>
                </c:pt>
                <c:pt idx="358">
                  <c:v>20</c:v>
                </c:pt>
                <c:pt idx="359">
                  <c:v>20</c:v>
                </c:pt>
                <c:pt idx="360">
                  <c:v>20</c:v>
                </c:pt>
                <c:pt idx="361">
                  <c:v>20</c:v>
                </c:pt>
                <c:pt idx="362">
                  <c:v>20</c:v>
                </c:pt>
                <c:pt idx="363">
                  <c:v>20</c:v>
                </c:pt>
                <c:pt idx="364">
                  <c:v>20</c:v>
                </c:pt>
                <c:pt idx="365">
                  <c:v>20</c:v>
                </c:pt>
                <c:pt idx="366">
                  <c:v>20</c:v>
                </c:pt>
                <c:pt idx="367">
                  <c:v>20</c:v>
                </c:pt>
                <c:pt idx="368">
                  <c:v>20</c:v>
                </c:pt>
                <c:pt idx="369">
                  <c:v>20</c:v>
                </c:pt>
                <c:pt idx="370">
                  <c:v>20</c:v>
                </c:pt>
                <c:pt idx="371">
                  <c:v>20</c:v>
                </c:pt>
                <c:pt idx="372">
                  <c:v>20</c:v>
                </c:pt>
                <c:pt idx="373">
                  <c:v>20</c:v>
                </c:pt>
                <c:pt idx="374">
                  <c:v>20</c:v>
                </c:pt>
                <c:pt idx="375">
                  <c:v>20</c:v>
                </c:pt>
                <c:pt idx="376">
                  <c:v>20</c:v>
                </c:pt>
                <c:pt idx="377">
                  <c:v>20</c:v>
                </c:pt>
                <c:pt idx="378">
                  <c:v>20</c:v>
                </c:pt>
                <c:pt idx="379">
                  <c:v>20</c:v>
                </c:pt>
                <c:pt idx="380">
                  <c:v>20</c:v>
                </c:pt>
                <c:pt idx="381">
                  <c:v>20</c:v>
                </c:pt>
                <c:pt idx="382">
                  <c:v>20</c:v>
                </c:pt>
                <c:pt idx="383">
                  <c:v>20</c:v>
                </c:pt>
                <c:pt idx="384">
                  <c:v>20</c:v>
                </c:pt>
                <c:pt idx="385">
                  <c:v>20</c:v>
                </c:pt>
                <c:pt idx="386">
                  <c:v>20</c:v>
                </c:pt>
                <c:pt idx="387">
                  <c:v>20</c:v>
                </c:pt>
                <c:pt idx="388">
                  <c:v>20</c:v>
                </c:pt>
                <c:pt idx="389">
                  <c:v>20</c:v>
                </c:pt>
                <c:pt idx="390">
                  <c:v>20</c:v>
                </c:pt>
                <c:pt idx="391">
                  <c:v>20</c:v>
                </c:pt>
                <c:pt idx="392">
                  <c:v>20</c:v>
                </c:pt>
                <c:pt idx="393">
                  <c:v>20</c:v>
                </c:pt>
                <c:pt idx="394">
                  <c:v>20</c:v>
                </c:pt>
                <c:pt idx="395">
                  <c:v>20</c:v>
                </c:pt>
                <c:pt idx="396">
                  <c:v>20</c:v>
                </c:pt>
                <c:pt idx="397">
                  <c:v>20</c:v>
                </c:pt>
                <c:pt idx="398">
                  <c:v>20</c:v>
                </c:pt>
                <c:pt idx="399">
                  <c:v>20</c:v>
                </c:pt>
                <c:pt idx="400">
                  <c:v>20</c:v>
                </c:pt>
                <c:pt idx="401">
                  <c:v>20</c:v>
                </c:pt>
                <c:pt idx="402">
                  <c:v>20</c:v>
                </c:pt>
                <c:pt idx="403">
                  <c:v>20</c:v>
                </c:pt>
                <c:pt idx="404">
                  <c:v>20</c:v>
                </c:pt>
                <c:pt idx="405">
                  <c:v>20</c:v>
                </c:pt>
                <c:pt idx="406">
                  <c:v>20</c:v>
                </c:pt>
                <c:pt idx="407">
                  <c:v>20</c:v>
                </c:pt>
                <c:pt idx="408">
                  <c:v>20</c:v>
                </c:pt>
                <c:pt idx="409">
                  <c:v>20</c:v>
                </c:pt>
                <c:pt idx="410">
                  <c:v>20</c:v>
                </c:pt>
                <c:pt idx="411">
                  <c:v>20</c:v>
                </c:pt>
                <c:pt idx="412">
                  <c:v>20</c:v>
                </c:pt>
                <c:pt idx="413">
                  <c:v>20</c:v>
                </c:pt>
                <c:pt idx="414">
                  <c:v>20</c:v>
                </c:pt>
                <c:pt idx="415">
                  <c:v>20</c:v>
                </c:pt>
                <c:pt idx="416">
                  <c:v>20</c:v>
                </c:pt>
                <c:pt idx="417">
                  <c:v>20</c:v>
                </c:pt>
                <c:pt idx="418">
                  <c:v>20</c:v>
                </c:pt>
                <c:pt idx="419">
                  <c:v>20</c:v>
                </c:pt>
                <c:pt idx="420">
                  <c:v>20</c:v>
                </c:pt>
                <c:pt idx="421">
                  <c:v>20</c:v>
                </c:pt>
                <c:pt idx="422">
                  <c:v>20</c:v>
                </c:pt>
                <c:pt idx="423">
                  <c:v>20</c:v>
                </c:pt>
                <c:pt idx="424">
                  <c:v>20</c:v>
                </c:pt>
                <c:pt idx="425">
                  <c:v>20</c:v>
                </c:pt>
                <c:pt idx="426">
                  <c:v>20</c:v>
                </c:pt>
                <c:pt idx="427">
                  <c:v>20</c:v>
                </c:pt>
                <c:pt idx="428">
                  <c:v>20</c:v>
                </c:pt>
                <c:pt idx="429">
                  <c:v>20</c:v>
                </c:pt>
                <c:pt idx="430">
                  <c:v>20</c:v>
                </c:pt>
                <c:pt idx="431">
                  <c:v>20</c:v>
                </c:pt>
                <c:pt idx="432">
                  <c:v>20</c:v>
                </c:pt>
                <c:pt idx="433">
                  <c:v>20</c:v>
                </c:pt>
                <c:pt idx="434">
                  <c:v>20</c:v>
                </c:pt>
                <c:pt idx="435">
                  <c:v>20</c:v>
                </c:pt>
                <c:pt idx="436">
                  <c:v>20</c:v>
                </c:pt>
                <c:pt idx="437">
                  <c:v>20</c:v>
                </c:pt>
                <c:pt idx="438">
                  <c:v>20</c:v>
                </c:pt>
                <c:pt idx="439">
                  <c:v>20</c:v>
                </c:pt>
                <c:pt idx="440">
                  <c:v>20</c:v>
                </c:pt>
                <c:pt idx="441">
                  <c:v>20</c:v>
                </c:pt>
                <c:pt idx="442">
                  <c:v>20</c:v>
                </c:pt>
                <c:pt idx="443">
                  <c:v>20</c:v>
                </c:pt>
                <c:pt idx="444">
                  <c:v>20</c:v>
                </c:pt>
                <c:pt idx="445">
                  <c:v>20</c:v>
                </c:pt>
                <c:pt idx="446">
                  <c:v>20</c:v>
                </c:pt>
                <c:pt idx="447">
                  <c:v>20</c:v>
                </c:pt>
                <c:pt idx="448">
                  <c:v>20</c:v>
                </c:pt>
                <c:pt idx="449">
                  <c:v>20</c:v>
                </c:pt>
                <c:pt idx="450">
                  <c:v>20</c:v>
                </c:pt>
                <c:pt idx="451">
                  <c:v>20</c:v>
                </c:pt>
                <c:pt idx="452">
                  <c:v>20</c:v>
                </c:pt>
                <c:pt idx="453">
                  <c:v>20</c:v>
                </c:pt>
                <c:pt idx="454">
                  <c:v>20</c:v>
                </c:pt>
                <c:pt idx="455">
                  <c:v>20</c:v>
                </c:pt>
                <c:pt idx="456">
                  <c:v>20</c:v>
                </c:pt>
                <c:pt idx="457">
                  <c:v>20</c:v>
                </c:pt>
                <c:pt idx="458">
                  <c:v>20</c:v>
                </c:pt>
                <c:pt idx="459">
                  <c:v>20</c:v>
                </c:pt>
                <c:pt idx="460">
                  <c:v>20</c:v>
                </c:pt>
                <c:pt idx="461">
                  <c:v>20</c:v>
                </c:pt>
                <c:pt idx="462">
                  <c:v>20</c:v>
                </c:pt>
                <c:pt idx="463">
                  <c:v>20</c:v>
                </c:pt>
                <c:pt idx="464">
                  <c:v>20</c:v>
                </c:pt>
                <c:pt idx="465">
                  <c:v>20</c:v>
                </c:pt>
                <c:pt idx="466">
                  <c:v>20</c:v>
                </c:pt>
                <c:pt idx="467">
                  <c:v>20</c:v>
                </c:pt>
                <c:pt idx="468">
                  <c:v>20</c:v>
                </c:pt>
                <c:pt idx="469">
                  <c:v>20</c:v>
                </c:pt>
                <c:pt idx="470">
                  <c:v>20</c:v>
                </c:pt>
                <c:pt idx="471">
                  <c:v>20</c:v>
                </c:pt>
                <c:pt idx="472">
                  <c:v>20</c:v>
                </c:pt>
                <c:pt idx="473">
                  <c:v>20</c:v>
                </c:pt>
                <c:pt idx="474">
                  <c:v>20</c:v>
                </c:pt>
                <c:pt idx="475">
                  <c:v>20</c:v>
                </c:pt>
                <c:pt idx="476">
                  <c:v>20</c:v>
                </c:pt>
                <c:pt idx="477">
                  <c:v>20</c:v>
                </c:pt>
                <c:pt idx="478">
                  <c:v>20</c:v>
                </c:pt>
                <c:pt idx="479">
                  <c:v>20</c:v>
                </c:pt>
                <c:pt idx="480">
                  <c:v>20</c:v>
                </c:pt>
                <c:pt idx="481">
                  <c:v>20</c:v>
                </c:pt>
                <c:pt idx="482">
                  <c:v>20</c:v>
                </c:pt>
                <c:pt idx="483">
                  <c:v>20</c:v>
                </c:pt>
                <c:pt idx="484">
                  <c:v>20</c:v>
                </c:pt>
                <c:pt idx="485">
                  <c:v>20</c:v>
                </c:pt>
                <c:pt idx="486">
                  <c:v>20</c:v>
                </c:pt>
                <c:pt idx="487">
                  <c:v>20</c:v>
                </c:pt>
                <c:pt idx="488">
                  <c:v>20</c:v>
                </c:pt>
                <c:pt idx="489">
                  <c:v>20</c:v>
                </c:pt>
                <c:pt idx="490">
                  <c:v>20</c:v>
                </c:pt>
                <c:pt idx="491">
                  <c:v>20</c:v>
                </c:pt>
                <c:pt idx="492">
                  <c:v>20</c:v>
                </c:pt>
                <c:pt idx="493">
                  <c:v>20</c:v>
                </c:pt>
                <c:pt idx="494">
                  <c:v>20</c:v>
                </c:pt>
                <c:pt idx="495">
                  <c:v>20</c:v>
                </c:pt>
                <c:pt idx="496">
                  <c:v>20</c:v>
                </c:pt>
                <c:pt idx="497">
                  <c:v>20</c:v>
                </c:pt>
                <c:pt idx="498">
                  <c:v>20</c:v>
                </c:pt>
                <c:pt idx="499">
                  <c:v>20</c:v>
                </c:pt>
                <c:pt idx="500">
                  <c:v>20</c:v>
                </c:pt>
                <c:pt idx="501">
                  <c:v>20</c:v>
                </c:pt>
                <c:pt idx="502">
                  <c:v>20</c:v>
                </c:pt>
                <c:pt idx="503">
                  <c:v>20</c:v>
                </c:pt>
                <c:pt idx="504">
                  <c:v>20</c:v>
                </c:pt>
                <c:pt idx="505">
                  <c:v>20</c:v>
                </c:pt>
                <c:pt idx="506">
                  <c:v>20</c:v>
                </c:pt>
                <c:pt idx="507">
                  <c:v>20</c:v>
                </c:pt>
                <c:pt idx="508">
                  <c:v>20</c:v>
                </c:pt>
                <c:pt idx="509">
                  <c:v>20</c:v>
                </c:pt>
                <c:pt idx="510">
                  <c:v>20</c:v>
                </c:pt>
                <c:pt idx="511">
                  <c:v>20</c:v>
                </c:pt>
                <c:pt idx="512">
                  <c:v>20</c:v>
                </c:pt>
                <c:pt idx="513">
                  <c:v>20</c:v>
                </c:pt>
                <c:pt idx="514">
                  <c:v>20</c:v>
                </c:pt>
                <c:pt idx="515">
                  <c:v>20</c:v>
                </c:pt>
                <c:pt idx="516">
                  <c:v>20</c:v>
                </c:pt>
                <c:pt idx="517">
                  <c:v>20</c:v>
                </c:pt>
                <c:pt idx="518">
                  <c:v>20</c:v>
                </c:pt>
                <c:pt idx="519">
                  <c:v>20</c:v>
                </c:pt>
                <c:pt idx="520">
                  <c:v>20</c:v>
                </c:pt>
                <c:pt idx="521">
                  <c:v>20</c:v>
                </c:pt>
                <c:pt idx="522">
                  <c:v>20</c:v>
                </c:pt>
                <c:pt idx="523">
                  <c:v>20</c:v>
                </c:pt>
                <c:pt idx="524">
                  <c:v>20</c:v>
                </c:pt>
                <c:pt idx="525">
                  <c:v>20</c:v>
                </c:pt>
                <c:pt idx="526">
                  <c:v>20</c:v>
                </c:pt>
                <c:pt idx="527">
                  <c:v>20</c:v>
                </c:pt>
                <c:pt idx="528">
                  <c:v>20</c:v>
                </c:pt>
                <c:pt idx="529">
                  <c:v>20</c:v>
                </c:pt>
                <c:pt idx="530">
                  <c:v>20</c:v>
                </c:pt>
                <c:pt idx="531">
                  <c:v>20</c:v>
                </c:pt>
                <c:pt idx="532">
                  <c:v>20</c:v>
                </c:pt>
                <c:pt idx="533">
                  <c:v>20</c:v>
                </c:pt>
                <c:pt idx="534">
                  <c:v>20</c:v>
                </c:pt>
                <c:pt idx="535">
                  <c:v>20</c:v>
                </c:pt>
                <c:pt idx="536">
                  <c:v>20</c:v>
                </c:pt>
                <c:pt idx="537">
                  <c:v>20</c:v>
                </c:pt>
                <c:pt idx="538">
                  <c:v>20</c:v>
                </c:pt>
                <c:pt idx="539">
                  <c:v>20</c:v>
                </c:pt>
                <c:pt idx="540">
                  <c:v>20</c:v>
                </c:pt>
                <c:pt idx="541">
                  <c:v>20</c:v>
                </c:pt>
                <c:pt idx="542">
                  <c:v>20</c:v>
                </c:pt>
                <c:pt idx="543">
                  <c:v>20</c:v>
                </c:pt>
                <c:pt idx="544">
                  <c:v>20</c:v>
                </c:pt>
                <c:pt idx="545">
                  <c:v>20</c:v>
                </c:pt>
                <c:pt idx="546">
                  <c:v>20</c:v>
                </c:pt>
                <c:pt idx="547">
                  <c:v>20</c:v>
                </c:pt>
                <c:pt idx="548">
                  <c:v>20</c:v>
                </c:pt>
                <c:pt idx="549">
                  <c:v>20</c:v>
                </c:pt>
                <c:pt idx="550">
                  <c:v>20</c:v>
                </c:pt>
                <c:pt idx="551">
                  <c:v>20</c:v>
                </c:pt>
                <c:pt idx="552">
                  <c:v>20</c:v>
                </c:pt>
                <c:pt idx="553">
                  <c:v>20</c:v>
                </c:pt>
                <c:pt idx="554">
                  <c:v>20</c:v>
                </c:pt>
                <c:pt idx="555">
                  <c:v>20</c:v>
                </c:pt>
                <c:pt idx="556">
                  <c:v>20</c:v>
                </c:pt>
                <c:pt idx="557">
                  <c:v>20</c:v>
                </c:pt>
                <c:pt idx="558">
                  <c:v>20</c:v>
                </c:pt>
                <c:pt idx="559">
                  <c:v>20</c:v>
                </c:pt>
                <c:pt idx="560">
                  <c:v>20</c:v>
                </c:pt>
                <c:pt idx="561">
                  <c:v>20</c:v>
                </c:pt>
                <c:pt idx="562">
                  <c:v>20</c:v>
                </c:pt>
                <c:pt idx="563">
                  <c:v>20</c:v>
                </c:pt>
                <c:pt idx="564">
                  <c:v>20</c:v>
                </c:pt>
                <c:pt idx="565">
                  <c:v>20</c:v>
                </c:pt>
                <c:pt idx="566">
                  <c:v>20</c:v>
                </c:pt>
                <c:pt idx="567">
                  <c:v>20</c:v>
                </c:pt>
                <c:pt idx="568">
                  <c:v>20</c:v>
                </c:pt>
                <c:pt idx="569">
                  <c:v>20</c:v>
                </c:pt>
                <c:pt idx="570">
                  <c:v>20</c:v>
                </c:pt>
                <c:pt idx="571">
                  <c:v>20</c:v>
                </c:pt>
                <c:pt idx="572">
                  <c:v>20</c:v>
                </c:pt>
                <c:pt idx="573">
                  <c:v>20</c:v>
                </c:pt>
                <c:pt idx="574">
                  <c:v>20</c:v>
                </c:pt>
                <c:pt idx="575">
                  <c:v>20</c:v>
                </c:pt>
                <c:pt idx="576">
                  <c:v>20</c:v>
                </c:pt>
                <c:pt idx="577">
                  <c:v>20</c:v>
                </c:pt>
                <c:pt idx="578">
                  <c:v>20</c:v>
                </c:pt>
                <c:pt idx="579">
                  <c:v>20</c:v>
                </c:pt>
                <c:pt idx="580">
                  <c:v>20</c:v>
                </c:pt>
                <c:pt idx="581">
                  <c:v>20</c:v>
                </c:pt>
                <c:pt idx="582">
                  <c:v>20</c:v>
                </c:pt>
                <c:pt idx="583">
                  <c:v>20</c:v>
                </c:pt>
                <c:pt idx="584">
                  <c:v>20</c:v>
                </c:pt>
                <c:pt idx="585">
                  <c:v>20</c:v>
                </c:pt>
                <c:pt idx="586">
                  <c:v>20</c:v>
                </c:pt>
                <c:pt idx="587">
                  <c:v>20</c:v>
                </c:pt>
                <c:pt idx="588">
                  <c:v>20</c:v>
                </c:pt>
                <c:pt idx="589">
                  <c:v>20</c:v>
                </c:pt>
                <c:pt idx="590">
                  <c:v>20</c:v>
                </c:pt>
                <c:pt idx="591">
                  <c:v>20</c:v>
                </c:pt>
                <c:pt idx="592">
                  <c:v>20</c:v>
                </c:pt>
                <c:pt idx="593">
                  <c:v>20</c:v>
                </c:pt>
                <c:pt idx="594">
                  <c:v>20</c:v>
                </c:pt>
                <c:pt idx="595">
                  <c:v>20</c:v>
                </c:pt>
                <c:pt idx="596">
                  <c:v>20</c:v>
                </c:pt>
                <c:pt idx="597">
                  <c:v>20</c:v>
                </c:pt>
                <c:pt idx="598">
                  <c:v>20</c:v>
                </c:pt>
                <c:pt idx="599">
                  <c:v>20</c:v>
                </c:pt>
                <c:pt idx="600">
                  <c:v>20</c:v>
                </c:pt>
                <c:pt idx="601">
                  <c:v>20</c:v>
                </c:pt>
                <c:pt idx="602">
                  <c:v>20</c:v>
                </c:pt>
                <c:pt idx="603">
                  <c:v>20</c:v>
                </c:pt>
                <c:pt idx="604">
                  <c:v>20</c:v>
                </c:pt>
                <c:pt idx="605">
                  <c:v>20</c:v>
                </c:pt>
                <c:pt idx="606">
                  <c:v>20</c:v>
                </c:pt>
                <c:pt idx="607">
                  <c:v>20</c:v>
                </c:pt>
                <c:pt idx="608">
                  <c:v>20</c:v>
                </c:pt>
                <c:pt idx="609">
                  <c:v>20</c:v>
                </c:pt>
                <c:pt idx="610">
                  <c:v>20</c:v>
                </c:pt>
                <c:pt idx="611">
                  <c:v>20</c:v>
                </c:pt>
                <c:pt idx="612">
                  <c:v>20</c:v>
                </c:pt>
                <c:pt idx="613">
                  <c:v>20</c:v>
                </c:pt>
                <c:pt idx="614">
                  <c:v>20</c:v>
                </c:pt>
                <c:pt idx="615">
                  <c:v>20</c:v>
                </c:pt>
                <c:pt idx="616">
                  <c:v>20</c:v>
                </c:pt>
                <c:pt idx="617">
                  <c:v>20</c:v>
                </c:pt>
                <c:pt idx="618">
                  <c:v>20</c:v>
                </c:pt>
                <c:pt idx="619">
                  <c:v>20</c:v>
                </c:pt>
                <c:pt idx="620">
                  <c:v>20</c:v>
                </c:pt>
                <c:pt idx="621">
                  <c:v>20</c:v>
                </c:pt>
                <c:pt idx="622">
                  <c:v>20</c:v>
                </c:pt>
                <c:pt idx="623">
                  <c:v>20</c:v>
                </c:pt>
                <c:pt idx="624">
                  <c:v>20</c:v>
                </c:pt>
                <c:pt idx="625">
                  <c:v>20</c:v>
                </c:pt>
                <c:pt idx="626">
                  <c:v>20</c:v>
                </c:pt>
                <c:pt idx="627">
                  <c:v>20</c:v>
                </c:pt>
                <c:pt idx="628">
                  <c:v>20</c:v>
                </c:pt>
                <c:pt idx="629">
                  <c:v>20</c:v>
                </c:pt>
                <c:pt idx="630">
                  <c:v>20</c:v>
                </c:pt>
                <c:pt idx="631">
                  <c:v>20</c:v>
                </c:pt>
                <c:pt idx="632">
                  <c:v>20</c:v>
                </c:pt>
                <c:pt idx="633">
                  <c:v>20</c:v>
                </c:pt>
                <c:pt idx="634">
                  <c:v>20</c:v>
                </c:pt>
                <c:pt idx="635">
                  <c:v>20</c:v>
                </c:pt>
                <c:pt idx="636">
                  <c:v>20</c:v>
                </c:pt>
                <c:pt idx="637">
                  <c:v>20</c:v>
                </c:pt>
                <c:pt idx="638">
                  <c:v>20</c:v>
                </c:pt>
                <c:pt idx="639">
                  <c:v>20</c:v>
                </c:pt>
                <c:pt idx="640">
                  <c:v>20</c:v>
                </c:pt>
                <c:pt idx="641">
                  <c:v>20</c:v>
                </c:pt>
                <c:pt idx="642">
                  <c:v>20</c:v>
                </c:pt>
                <c:pt idx="643">
                  <c:v>20</c:v>
                </c:pt>
                <c:pt idx="644">
                  <c:v>20</c:v>
                </c:pt>
                <c:pt idx="645">
                  <c:v>20</c:v>
                </c:pt>
                <c:pt idx="646">
                  <c:v>20</c:v>
                </c:pt>
                <c:pt idx="647">
                  <c:v>20</c:v>
                </c:pt>
                <c:pt idx="648">
                  <c:v>20</c:v>
                </c:pt>
                <c:pt idx="649">
                  <c:v>20</c:v>
                </c:pt>
                <c:pt idx="650">
                  <c:v>20</c:v>
                </c:pt>
                <c:pt idx="651">
                  <c:v>20</c:v>
                </c:pt>
                <c:pt idx="652">
                  <c:v>20</c:v>
                </c:pt>
                <c:pt idx="653">
                  <c:v>20</c:v>
                </c:pt>
                <c:pt idx="654">
                  <c:v>20</c:v>
                </c:pt>
                <c:pt idx="655">
                  <c:v>20</c:v>
                </c:pt>
                <c:pt idx="656">
                  <c:v>20</c:v>
                </c:pt>
                <c:pt idx="657">
                  <c:v>20</c:v>
                </c:pt>
                <c:pt idx="658">
                  <c:v>20</c:v>
                </c:pt>
                <c:pt idx="659">
                  <c:v>20</c:v>
                </c:pt>
                <c:pt idx="660">
                  <c:v>20</c:v>
                </c:pt>
                <c:pt idx="661">
                  <c:v>20</c:v>
                </c:pt>
                <c:pt idx="662">
                  <c:v>20</c:v>
                </c:pt>
                <c:pt idx="663">
                  <c:v>20</c:v>
                </c:pt>
                <c:pt idx="664">
                  <c:v>20</c:v>
                </c:pt>
                <c:pt idx="665">
                  <c:v>20</c:v>
                </c:pt>
                <c:pt idx="666">
                  <c:v>20</c:v>
                </c:pt>
                <c:pt idx="667">
                  <c:v>20</c:v>
                </c:pt>
                <c:pt idx="668">
                  <c:v>20</c:v>
                </c:pt>
                <c:pt idx="669">
                  <c:v>20</c:v>
                </c:pt>
                <c:pt idx="670">
                  <c:v>20</c:v>
                </c:pt>
                <c:pt idx="671">
                  <c:v>20</c:v>
                </c:pt>
                <c:pt idx="672">
                  <c:v>20</c:v>
                </c:pt>
                <c:pt idx="673">
                  <c:v>20</c:v>
                </c:pt>
                <c:pt idx="674">
                  <c:v>20</c:v>
                </c:pt>
                <c:pt idx="675">
                  <c:v>20</c:v>
                </c:pt>
                <c:pt idx="676">
                  <c:v>20</c:v>
                </c:pt>
                <c:pt idx="677">
                  <c:v>20</c:v>
                </c:pt>
                <c:pt idx="678">
                  <c:v>20</c:v>
                </c:pt>
                <c:pt idx="679">
                  <c:v>20</c:v>
                </c:pt>
                <c:pt idx="680">
                  <c:v>20</c:v>
                </c:pt>
                <c:pt idx="681">
                  <c:v>20</c:v>
                </c:pt>
                <c:pt idx="682">
                  <c:v>20</c:v>
                </c:pt>
                <c:pt idx="683">
                  <c:v>20</c:v>
                </c:pt>
                <c:pt idx="684">
                  <c:v>20</c:v>
                </c:pt>
                <c:pt idx="685">
                  <c:v>20</c:v>
                </c:pt>
                <c:pt idx="686">
                  <c:v>20</c:v>
                </c:pt>
                <c:pt idx="687">
                  <c:v>20</c:v>
                </c:pt>
                <c:pt idx="688">
                  <c:v>20</c:v>
                </c:pt>
                <c:pt idx="689">
                  <c:v>20</c:v>
                </c:pt>
                <c:pt idx="690">
                  <c:v>20</c:v>
                </c:pt>
                <c:pt idx="691">
                  <c:v>20</c:v>
                </c:pt>
                <c:pt idx="692">
                  <c:v>20</c:v>
                </c:pt>
                <c:pt idx="693">
                  <c:v>20</c:v>
                </c:pt>
                <c:pt idx="694">
                  <c:v>20</c:v>
                </c:pt>
                <c:pt idx="695">
                  <c:v>20</c:v>
                </c:pt>
                <c:pt idx="696">
                  <c:v>20</c:v>
                </c:pt>
                <c:pt idx="697">
                  <c:v>20</c:v>
                </c:pt>
                <c:pt idx="698">
                  <c:v>20</c:v>
                </c:pt>
                <c:pt idx="699">
                  <c:v>20</c:v>
                </c:pt>
                <c:pt idx="700">
                  <c:v>20</c:v>
                </c:pt>
                <c:pt idx="701">
                  <c:v>20</c:v>
                </c:pt>
                <c:pt idx="702">
                  <c:v>20</c:v>
                </c:pt>
                <c:pt idx="703">
                  <c:v>20</c:v>
                </c:pt>
                <c:pt idx="704">
                  <c:v>20</c:v>
                </c:pt>
                <c:pt idx="705">
                  <c:v>20</c:v>
                </c:pt>
                <c:pt idx="706">
                  <c:v>20</c:v>
                </c:pt>
                <c:pt idx="707">
                  <c:v>20</c:v>
                </c:pt>
                <c:pt idx="708">
                  <c:v>20</c:v>
                </c:pt>
                <c:pt idx="709">
                  <c:v>20</c:v>
                </c:pt>
                <c:pt idx="710">
                  <c:v>20</c:v>
                </c:pt>
                <c:pt idx="711">
                  <c:v>20</c:v>
                </c:pt>
                <c:pt idx="712">
                  <c:v>20</c:v>
                </c:pt>
                <c:pt idx="713">
                  <c:v>20</c:v>
                </c:pt>
                <c:pt idx="714">
                  <c:v>20</c:v>
                </c:pt>
                <c:pt idx="715">
                  <c:v>20</c:v>
                </c:pt>
                <c:pt idx="716">
                  <c:v>20</c:v>
                </c:pt>
                <c:pt idx="717">
                  <c:v>20</c:v>
                </c:pt>
                <c:pt idx="718">
                  <c:v>20</c:v>
                </c:pt>
                <c:pt idx="719">
                  <c:v>20</c:v>
                </c:pt>
                <c:pt idx="720">
                  <c:v>20</c:v>
                </c:pt>
                <c:pt idx="721">
                  <c:v>20</c:v>
                </c:pt>
                <c:pt idx="722">
                  <c:v>20</c:v>
                </c:pt>
                <c:pt idx="723">
                  <c:v>20</c:v>
                </c:pt>
                <c:pt idx="724">
                  <c:v>20</c:v>
                </c:pt>
                <c:pt idx="725">
                  <c:v>20</c:v>
                </c:pt>
                <c:pt idx="726">
                  <c:v>20</c:v>
                </c:pt>
                <c:pt idx="727">
                  <c:v>20</c:v>
                </c:pt>
                <c:pt idx="728">
                  <c:v>20</c:v>
                </c:pt>
                <c:pt idx="729">
                  <c:v>20</c:v>
                </c:pt>
                <c:pt idx="730">
                  <c:v>20</c:v>
                </c:pt>
                <c:pt idx="731">
                  <c:v>20</c:v>
                </c:pt>
                <c:pt idx="732">
                  <c:v>20</c:v>
                </c:pt>
                <c:pt idx="733">
                  <c:v>20</c:v>
                </c:pt>
                <c:pt idx="734">
                  <c:v>20</c:v>
                </c:pt>
                <c:pt idx="735">
                  <c:v>20</c:v>
                </c:pt>
                <c:pt idx="736">
                  <c:v>20</c:v>
                </c:pt>
                <c:pt idx="737">
                  <c:v>20</c:v>
                </c:pt>
                <c:pt idx="738">
                  <c:v>20</c:v>
                </c:pt>
                <c:pt idx="739">
                  <c:v>20</c:v>
                </c:pt>
                <c:pt idx="740">
                  <c:v>20</c:v>
                </c:pt>
                <c:pt idx="741">
                  <c:v>20</c:v>
                </c:pt>
                <c:pt idx="742">
                  <c:v>20</c:v>
                </c:pt>
                <c:pt idx="743">
                  <c:v>20</c:v>
                </c:pt>
                <c:pt idx="744">
                  <c:v>20</c:v>
                </c:pt>
                <c:pt idx="745">
                  <c:v>20</c:v>
                </c:pt>
                <c:pt idx="746">
                  <c:v>20</c:v>
                </c:pt>
                <c:pt idx="747">
                  <c:v>20</c:v>
                </c:pt>
                <c:pt idx="748">
                  <c:v>20</c:v>
                </c:pt>
                <c:pt idx="749">
                  <c:v>20</c:v>
                </c:pt>
                <c:pt idx="750">
                  <c:v>20</c:v>
                </c:pt>
                <c:pt idx="751">
                  <c:v>20</c:v>
                </c:pt>
                <c:pt idx="752">
                  <c:v>20</c:v>
                </c:pt>
                <c:pt idx="753">
                  <c:v>20</c:v>
                </c:pt>
                <c:pt idx="754">
                  <c:v>20</c:v>
                </c:pt>
                <c:pt idx="755">
                  <c:v>20</c:v>
                </c:pt>
                <c:pt idx="756">
                  <c:v>20</c:v>
                </c:pt>
                <c:pt idx="757">
                  <c:v>20</c:v>
                </c:pt>
                <c:pt idx="758">
                  <c:v>20</c:v>
                </c:pt>
                <c:pt idx="759">
                  <c:v>20</c:v>
                </c:pt>
                <c:pt idx="760">
                  <c:v>20</c:v>
                </c:pt>
                <c:pt idx="761">
                  <c:v>20</c:v>
                </c:pt>
                <c:pt idx="762">
                  <c:v>20</c:v>
                </c:pt>
                <c:pt idx="763">
                  <c:v>20</c:v>
                </c:pt>
                <c:pt idx="764">
                  <c:v>20</c:v>
                </c:pt>
                <c:pt idx="765">
                  <c:v>20</c:v>
                </c:pt>
                <c:pt idx="766">
                  <c:v>20</c:v>
                </c:pt>
                <c:pt idx="767">
                  <c:v>20</c:v>
                </c:pt>
                <c:pt idx="768">
                  <c:v>20</c:v>
                </c:pt>
                <c:pt idx="769">
                  <c:v>20</c:v>
                </c:pt>
                <c:pt idx="770">
                  <c:v>20</c:v>
                </c:pt>
                <c:pt idx="771">
                  <c:v>20</c:v>
                </c:pt>
                <c:pt idx="772">
                  <c:v>20</c:v>
                </c:pt>
                <c:pt idx="773">
                  <c:v>20</c:v>
                </c:pt>
                <c:pt idx="774">
                  <c:v>20</c:v>
                </c:pt>
                <c:pt idx="775">
                  <c:v>20</c:v>
                </c:pt>
                <c:pt idx="776">
                  <c:v>20</c:v>
                </c:pt>
                <c:pt idx="777">
                  <c:v>20</c:v>
                </c:pt>
                <c:pt idx="778">
                  <c:v>20</c:v>
                </c:pt>
                <c:pt idx="779">
                  <c:v>20</c:v>
                </c:pt>
                <c:pt idx="780">
                  <c:v>20</c:v>
                </c:pt>
                <c:pt idx="781">
                  <c:v>20</c:v>
                </c:pt>
                <c:pt idx="782">
                  <c:v>20</c:v>
                </c:pt>
                <c:pt idx="783">
                  <c:v>20</c:v>
                </c:pt>
                <c:pt idx="784">
                  <c:v>20</c:v>
                </c:pt>
                <c:pt idx="785">
                  <c:v>20</c:v>
                </c:pt>
                <c:pt idx="786">
                  <c:v>20</c:v>
                </c:pt>
                <c:pt idx="787">
                  <c:v>20</c:v>
                </c:pt>
                <c:pt idx="788">
                  <c:v>20</c:v>
                </c:pt>
                <c:pt idx="789">
                  <c:v>20</c:v>
                </c:pt>
                <c:pt idx="790">
                  <c:v>20</c:v>
                </c:pt>
                <c:pt idx="791">
                  <c:v>20</c:v>
                </c:pt>
                <c:pt idx="792">
                  <c:v>20</c:v>
                </c:pt>
                <c:pt idx="793">
                  <c:v>20</c:v>
                </c:pt>
                <c:pt idx="794">
                  <c:v>20</c:v>
                </c:pt>
                <c:pt idx="795">
                  <c:v>20</c:v>
                </c:pt>
                <c:pt idx="796">
                  <c:v>20</c:v>
                </c:pt>
                <c:pt idx="797">
                  <c:v>20</c:v>
                </c:pt>
                <c:pt idx="798">
                  <c:v>20</c:v>
                </c:pt>
                <c:pt idx="799">
                  <c:v>20</c:v>
                </c:pt>
                <c:pt idx="800">
                  <c:v>20</c:v>
                </c:pt>
                <c:pt idx="801">
                  <c:v>20</c:v>
                </c:pt>
                <c:pt idx="802">
                  <c:v>20</c:v>
                </c:pt>
                <c:pt idx="803">
                  <c:v>20</c:v>
                </c:pt>
                <c:pt idx="804">
                  <c:v>20</c:v>
                </c:pt>
                <c:pt idx="805">
                  <c:v>20</c:v>
                </c:pt>
                <c:pt idx="806">
                  <c:v>20</c:v>
                </c:pt>
                <c:pt idx="807">
                  <c:v>20</c:v>
                </c:pt>
                <c:pt idx="808">
                  <c:v>20</c:v>
                </c:pt>
                <c:pt idx="809">
                  <c:v>20</c:v>
                </c:pt>
                <c:pt idx="810">
                  <c:v>20</c:v>
                </c:pt>
                <c:pt idx="811">
                  <c:v>20</c:v>
                </c:pt>
                <c:pt idx="812">
                  <c:v>20</c:v>
                </c:pt>
                <c:pt idx="813">
                  <c:v>20</c:v>
                </c:pt>
                <c:pt idx="814">
                  <c:v>20</c:v>
                </c:pt>
                <c:pt idx="815">
                  <c:v>20</c:v>
                </c:pt>
                <c:pt idx="816">
                  <c:v>20</c:v>
                </c:pt>
                <c:pt idx="817">
                  <c:v>20</c:v>
                </c:pt>
                <c:pt idx="818">
                  <c:v>20</c:v>
                </c:pt>
                <c:pt idx="819">
                  <c:v>20</c:v>
                </c:pt>
                <c:pt idx="820">
                  <c:v>20</c:v>
                </c:pt>
                <c:pt idx="821">
                  <c:v>20</c:v>
                </c:pt>
                <c:pt idx="822">
                  <c:v>20</c:v>
                </c:pt>
                <c:pt idx="823">
                  <c:v>20</c:v>
                </c:pt>
                <c:pt idx="824">
                  <c:v>20</c:v>
                </c:pt>
                <c:pt idx="825">
                  <c:v>20</c:v>
                </c:pt>
                <c:pt idx="826">
                  <c:v>20</c:v>
                </c:pt>
                <c:pt idx="827">
                  <c:v>20</c:v>
                </c:pt>
                <c:pt idx="828">
                  <c:v>20</c:v>
                </c:pt>
                <c:pt idx="829">
                  <c:v>20</c:v>
                </c:pt>
                <c:pt idx="830">
                  <c:v>20</c:v>
                </c:pt>
                <c:pt idx="831">
                  <c:v>20</c:v>
                </c:pt>
                <c:pt idx="832">
                  <c:v>20</c:v>
                </c:pt>
                <c:pt idx="833">
                  <c:v>20</c:v>
                </c:pt>
                <c:pt idx="834">
                  <c:v>20</c:v>
                </c:pt>
                <c:pt idx="835">
                  <c:v>20</c:v>
                </c:pt>
                <c:pt idx="836">
                  <c:v>20</c:v>
                </c:pt>
                <c:pt idx="837">
                  <c:v>20</c:v>
                </c:pt>
                <c:pt idx="838">
                  <c:v>20</c:v>
                </c:pt>
                <c:pt idx="839">
                  <c:v>20</c:v>
                </c:pt>
                <c:pt idx="840">
                  <c:v>20</c:v>
                </c:pt>
                <c:pt idx="841">
                  <c:v>20</c:v>
                </c:pt>
                <c:pt idx="842">
                  <c:v>20</c:v>
                </c:pt>
                <c:pt idx="843">
                  <c:v>20</c:v>
                </c:pt>
                <c:pt idx="844">
                  <c:v>20</c:v>
                </c:pt>
                <c:pt idx="845">
                  <c:v>20</c:v>
                </c:pt>
                <c:pt idx="846">
                  <c:v>20</c:v>
                </c:pt>
                <c:pt idx="847">
                  <c:v>20</c:v>
                </c:pt>
                <c:pt idx="848">
                  <c:v>20</c:v>
                </c:pt>
                <c:pt idx="849">
                  <c:v>20</c:v>
                </c:pt>
                <c:pt idx="850">
                  <c:v>20</c:v>
                </c:pt>
                <c:pt idx="851">
                  <c:v>20</c:v>
                </c:pt>
                <c:pt idx="852">
                  <c:v>20</c:v>
                </c:pt>
                <c:pt idx="853">
                  <c:v>20</c:v>
                </c:pt>
                <c:pt idx="854">
                  <c:v>20</c:v>
                </c:pt>
                <c:pt idx="855">
                  <c:v>20</c:v>
                </c:pt>
                <c:pt idx="856">
                  <c:v>20</c:v>
                </c:pt>
                <c:pt idx="857">
                  <c:v>20</c:v>
                </c:pt>
                <c:pt idx="858">
                  <c:v>20</c:v>
                </c:pt>
                <c:pt idx="859">
                  <c:v>20</c:v>
                </c:pt>
                <c:pt idx="860">
                  <c:v>20</c:v>
                </c:pt>
                <c:pt idx="861">
                  <c:v>20</c:v>
                </c:pt>
                <c:pt idx="862">
                  <c:v>20</c:v>
                </c:pt>
                <c:pt idx="863">
                  <c:v>20</c:v>
                </c:pt>
                <c:pt idx="864">
                  <c:v>20</c:v>
                </c:pt>
                <c:pt idx="865">
                  <c:v>20</c:v>
                </c:pt>
                <c:pt idx="866">
                  <c:v>20</c:v>
                </c:pt>
                <c:pt idx="867">
                  <c:v>20</c:v>
                </c:pt>
                <c:pt idx="868">
                  <c:v>20</c:v>
                </c:pt>
                <c:pt idx="869">
                  <c:v>20</c:v>
                </c:pt>
                <c:pt idx="870">
                  <c:v>20</c:v>
                </c:pt>
                <c:pt idx="871">
                  <c:v>20</c:v>
                </c:pt>
                <c:pt idx="872">
                  <c:v>20</c:v>
                </c:pt>
                <c:pt idx="873">
                  <c:v>20</c:v>
                </c:pt>
                <c:pt idx="874">
                  <c:v>20</c:v>
                </c:pt>
                <c:pt idx="875">
                  <c:v>20</c:v>
                </c:pt>
                <c:pt idx="876">
                  <c:v>20</c:v>
                </c:pt>
                <c:pt idx="877">
                  <c:v>20</c:v>
                </c:pt>
                <c:pt idx="878">
                  <c:v>20</c:v>
                </c:pt>
                <c:pt idx="879">
                  <c:v>20</c:v>
                </c:pt>
                <c:pt idx="880">
                  <c:v>20</c:v>
                </c:pt>
                <c:pt idx="881">
                  <c:v>20</c:v>
                </c:pt>
                <c:pt idx="882">
                  <c:v>20</c:v>
                </c:pt>
                <c:pt idx="883">
                  <c:v>20</c:v>
                </c:pt>
                <c:pt idx="884">
                  <c:v>20</c:v>
                </c:pt>
                <c:pt idx="885">
                  <c:v>20</c:v>
                </c:pt>
                <c:pt idx="886">
                  <c:v>20</c:v>
                </c:pt>
                <c:pt idx="887">
                  <c:v>20</c:v>
                </c:pt>
                <c:pt idx="888">
                  <c:v>20</c:v>
                </c:pt>
                <c:pt idx="889">
                  <c:v>20</c:v>
                </c:pt>
                <c:pt idx="890">
                  <c:v>20</c:v>
                </c:pt>
                <c:pt idx="891">
                  <c:v>20</c:v>
                </c:pt>
                <c:pt idx="892">
                  <c:v>20</c:v>
                </c:pt>
                <c:pt idx="893">
                  <c:v>20</c:v>
                </c:pt>
                <c:pt idx="894">
                  <c:v>20</c:v>
                </c:pt>
                <c:pt idx="895">
                  <c:v>20</c:v>
                </c:pt>
                <c:pt idx="896">
                  <c:v>20</c:v>
                </c:pt>
                <c:pt idx="897">
                  <c:v>20</c:v>
                </c:pt>
                <c:pt idx="898">
                  <c:v>20</c:v>
                </c:pt>
                <c:pt idx="899">
                  <c:v>20</c:v>
                </c:pt>
                <c:pt idx="900">
                  <c:v>20</c:v>
                </c:pt>
                <c:pt idx="901">
                  <c:v>20</c:v>
                </c:pt>
                <c:pt idx="902">
                  <c:v>20</c:v>
                </c:pt>
                <c:pt idx="903">
                  <c:v>20</c:v>
                </c:pt>
                <c:pt idx="904">
                  <c:v>20</c:v>
                </c:pt>
                <c:pt idx="905">
                  <c:v>20</c:v>
                </c:pt>
                <c:pt idx="906">
                  <c:v>20</c:v>
                </c:pt>
                <c:pt idx="907">
                  <c:v>20</c:v>
                </c:pt>
                <c:pt idx="908">
                  <c:v>20</c:v>
                </c:pt>
                <c:pt idx="909">
                  <c:v>20</c:v>
                </c:pt>
                <c:pt idx="910">
                  <c:v>20</c:v>
                </c:pt>
                <c:pt idx="911">
                  <c:v>20</c:v>
                </c:pt>
                <c:pt idx="912">
                  <c:v>20</c:v>
                </c:pt>
                <c:pt idx="913">
                  <c:v>20</c:v>
                </c:pt>
                <c:pt idx="914">
                  <c:v>20</c:v>
                </c:pt>
                <c:pt idx="915">
                  <c:v>20</c:v>
                </c:pt>
                <c:pt idx="916">
                  <c:v>20</c:v>
                </c:pt>
                <c:pt idx="917">
                  <c:v>20</c:v>
                </c:pt>
                <c:pt idx="918">
                  <c:v>20</c:v>
                </c:pt>
                <c:pt idx="919">
                  <c:v>20</c:v>
                </c:pt>
                <c:pt idx="920">
                  <c:v>20</c:v>
                </c:pt>
                <c:pt idx="921">
                  <c:v>20</c:v>
                </c:pt>
                <c:pt idx="922">
                  <c:v>20</c:v>
                </c:pt>
                <c:pt idx="923">
                  <c:v>20</c:v>
                </c:pt>
                <c:pt idx="924">
                  <c:v>20</c:v>
                </c:pt>
                <c:pt idx="925">
                  <c:v>20</c:v>
                </c:pt>
                <c:pt idx="926">
                  <c:v>20</c:v>
                </c:pt>
                <c:pt idx="927">
                  <c:v>20</c:v>
                </c:pt>
                <c:pt idx="928">
                  <c:v>20</c:v>
                </c:pt>
                <c:pt idx="929">
                  <c:v>20</c:v>
                </c:pt>
                <c:pt idx="930">
                  <c:v>20</c:v>
                </c:pt>
                <c:pt idx="931">
                  <c:v>20</c:v>
                </c:pt>
                <c:pt idx="932">
                  <c:v>20</c:v>
                </c:pt>
                <c:pt idx="933">
                  <c:v>20</c:v>
                </c:pt>
                <c:pt idx="934">
                  <c:v>20</c:v>
                </c:pt>
                <c:pt idx="935">
                  <c:v>20</c:v>
                </c:pt>
                <c:pt idx="936">
                  <c:v>20</c:v>
                </c:pt>
                <c:pt idx="937">
                  <c:v>20</c:v>
                </c:pt>
                <c:pt idx="938">
                  <c:v>20</c:v>
                </c:pt>
                <c:pt idx="939">
                  <c:v>20</c:v>
                </c:pt>
                <c:pt idx="940">
                  <c:v>20</c:v>
                </c:pt>
                <c:pt idx="941">
                  <c:v>20</c:v>
                </c:pt>
                <c:pt idx="942">
                  <c:v>20</c:v>
                </c:pt>
                <c:pt idx="943">
                  <c:v>20</c:v>
                </c:pt>
                <c:pt idx="944">
                  <c:v>20</c:v>
                </c:pt>
                <c:pt idx="945">
                  <c:v>20</c:v>
                </c:pt>
                <c:pt idx="946">
                  <c:v>20</c:v>
                </c:pt>
                <c:pt idx="947">
                  <c:v>20</c:v>
                </c:pt>
                <c:pt idx="948">
                  <c:v>20</c:v>
                </c:pt>
                <c:pt idx="949">
                  <c:v>20</c:v>
                </c:pt>
                <c:pt idx="950">
                  <c:v>20</c:v>
                </c:pt>
                <c:pt idx="951">
                  <c:v>20</c:v>
                </c:pt>
                <c:pt idx="952">
                  <c:v>20</c:v>
                </c:pt>
                <c:pt idx="953">
                  <c:v>20</c:v>
                </c:pt>
                <c:pt idx="954">
                  <c:v>20</c:v>
                </c:pt>
                <c:pt idx="955">
                  <c:v>20</c:v>
                </c:pt>
                <c:pt idx="956">
                  <c:v>20</c:v>
                </c:pt>
                <c:pt idx="957">
                  <c:v>20</c:v>
                </c:pt>
                <c:pt idx="958">
                  <c:v>20</c:v>
                </c:pt>
                <c:pt idx="959">
                  <c:v>20</c:v>
                </c:pt>
                <c:pt idx="960">
                  <c:v>20</c:v>
                </c:pt>
                <c:pt idx="961">
                  <c:v>20</c:v>
                </c:pt>
                <c:pt idx="962">
                  <c:v>20</c:v>
                </c:pt>
                <c:pt idx="963">
                  <c:v>20</c:v>
                </c:pt>
                <c:pt idx="964">
                  <c:v>20</c:v>
                </c:pt>
                <c:pt idx="965">
                  <c:v>20</c:v>
                </c:pt>
                <c:pt idx="966">
                  <c:v>20</c:v>
                </c:pt>
                <c:pt idx="967">
                  <c:v>20</c:v>
                </c:pt>
                <c:pt idx="968">
                  <c:v>20</c:v>
                </c:pt>
                <c:pt idx="969">
                  <c:v>20</c:v>
                </c:pt>
                <c:pt idx="970">
                  <c:v>20</c:v>
                </c:pt>
                <c:pt idx="971">
                  <c:v>20</c:v>
                </c:pt>
                <c:pt idx="972">
                  <c:v>20</c:v>
                </c:pt>
                <c:pt idx="973">
                  <c:v>20</c:v>
                </c:pt>
                <c:pt idx="974">
                  <c:v>20</c:v>
                </c:pt>
                <c:pt idx="975">
                  <c:v>20</c:v>
                </c:pt>
                <c:pt idx="976">
                  <c:v>20</c:v>
                </c:pt>
                <c:pt idx="977">
                  <c:v>20</c:v>
                </c:pt>
                <c:pt idx="978">
                  <c:v>20</c:v>
                </c:pt>
                <c:pt idx="979">
                  <c:v>20</c:v>
                </c:pt>
                <c:pt idx="980">
                  <c:v>20</c:v>
                </c:pt>
                <c:pt idx="981">
                  <c:v>20</c:v>
                </c:pt>
                <c:pt idx="982">
                  <c:v>20</c:v>
                </c:pt>
                <c:pt idx="983">
                  <c:v>20</c:v>
                </c:pt>
                <c:pt idx="984">
                  <c:v>20</c:v>
                </c:pt>
                <c:pt idx="985">
                  <c:v>20</c:v>
                </c:pt>
                <c:pt idx="986">
                  <c:v>20</c:v>
                </c:pt>
                <c:pt idx="987">
                  <c:v>20</c:v>
                </c:pt>
                <c:pt idx="988">
                  <c:v>20</c:v>
                </c:pt>
                <c:pt idx="989">
                  <c:v>20</c:v>
                </c:pt>
                <c:pt idx="990">
                  <c:v>20</c:v>
                </c:pt>
                <c:pt idx="991">
                  <c:v>20</c:v>
                </c:pt>
                <c:pt idx="992">
                  <c:v>20</c:v>
                </c:pt>
                <c:pt idx="993">
                  <c:v>20</c:v>
                </c:pt>
                <c:pt idx="994">
                  <c:v>20</c:v>
                </c:pt>
                <c:pt idx="995">
                  <c:v>20</c:v>
                </c:pt>
                <c:pt idx="996">
                  <c:v>20</c:v>
                </c:pt>
                <c:pt idx="997">
                  <c:v>20</c:v>
                </c:pt>
                <c:pt idx="998">
                  <c:v>20</c:v>
                </c:pt>
                <c:pt idx="999">
                  <c:v>20</c:v>
                </c:pt>
                <c:pt idx="1000">
                  <c:v>20</c:v>
                </c:pt>
                <c:pt idx="1001">
                  <c:v>20</c:v>
                </c:pt>
                <c:pt idx="1002">
                  <c:v>20</c:v>
                </c:pt>
                <c:pt idx="1003">
                  <c:v>20</c:v>
                </c:pt>
                <c:pt idx="1004">
                  <c:v>20</c:v>
                </c:pt>
                <c:pt idx="1005">
                  <c:v>20</c:v>
                </c:pt>
                <c:pt idx="1006">
                  <c:v>20</c:v>
                </c:pt>
                <c:pt idx="1007">
                  <c:v>20</c:v>
                </c:pt>
                <c:pt idx="1008">
                  <c:v>20</c:v>
                </c:pt>
                <c:pt idx="1009">
                  <c:v>20</c:v>
                </c:pt>
                <c:pt idx="1010">
                  <c:v>20</c:v>
                </c:pt>
                <c:pt idx="1011">
                  <c:v>20</c:v>
                </c:pt>
                <c:pt idx="1012">
                  <c:v>20</c:v>
                </c:pt>
                <c:pt idx="1013">
                  <c:v>20</c:v>
                </c:pt>
                <c:pt idx="1014">
                  <c:v>20</c:v>
                </c:pt>
                <c:pt idx="1015">
                  <c:v>20</c:v>
                </c:pt>
                <c:pt idx="1016">
                  <c:v>20</c:v>
                </c:pt>
                <c:pt idx="1017">
                  <c:v>20</c:v>
                </c:pt>
                <c:pt idx="1018">
                  <c:v>20</c:v>
                </c:pt>
                <c:pt idx="1019">
                  <c:v>20</c:v>
                </c:pt>
                <c:pt idx="1020">
                  <c:v>20</c:v>
                </c:pt>
                <c:pt idx="1021">
                  <c:v>20</c:v>
                </c:pt>
                <c:pt idx="1022">
                  <c:v>20</c:v>
                </c:pt>
                <c:pt idx="1023">
                  <c:v>20</c:v>
                </c:pt>
                <c:pt idx="1024">
                  <c:v>20</c:v>
                </c:pt>
                <c:pt idx="1025">
                  <c:v>20</c:v>
                </c:pt>
                <c:pt idx="1026">
                  <c:v>20</c:v>
                </c:pt>
                <c:pt idx="1027">
                  <c:v>20</c:v>
                </c:pt>
                <c:pt idx="1028">
                  <c:v>20</c:v>
                </c:pt>
                <c:pt idx="1029">
                  <c:v>20</c:v>
                </c:pt>
                <c:pt idx="1030">
                  <c:v>20</c:v>
                </c:pt>
                <c:pt idx="1031">
                  <c:v>20</c:v>
                </c:pt>
                <c:pt idx="1032">
                  <c:v>20</c:v>
                </c:pt>
                <c:pt idx="1033">
                  <c:v>20</c:v>
                </c:pt>
                <c:pt idx="1034">
                  <c:v>20</c:v>
                </c:pt>
                <c:pt idx="1035">
                  <c:v>20</c:v>
                </c:pt>
                <c:pt idx="1036">
                  <c:v>20</c:v>
                </c:pt>
                <c:pt idx="1037">
                  <c:v>20</c:v>
                </c:pt>
                <c:pt idx="1038">
                  <c:v>20</c:v>
                </c:pt>
                <c:pt idx="1039">
                  <c:v>20</c:v>
                </c:pt>
                <c:pt idx="1040">
                  <c:v>20</c:v>
                </c:pt>
                <c:pt idx="1041">
                  <c:v>20</c:v>
                </c:pt>
                <c:pt idx="1042">
                  <c:v>20</c:v>
                </c:pt>
                <c:pt idx="1043">
                  <c:v>20</c:v>
                </c:pt>
                <c:pt idx="1044">
                  <c:v>20</c:v>
                </c:pt>
                <c:pt idx="1045">
                  <c:v>20</c:v>
                </c:pt>
                <c:pt idx="1046">
                  <c:v>20</c:v>
                </c:pt>
                <c:pt idx="1047">
                  <c:v>20</c:v>
                </c:pt>
                <c:pt idx="1048">
                  <c:v>20</c:v>
                </c:pt>
                <c:pt idx="1049">
                  <c:v>20</c:v>
                </c:pt>
                <c:pt idx="1050">
                  <c:v>20</c:v>
                </c:pt>
                <c:pt idx="1051">
                  <c:v>20</c:v>
                </c:pt>
                <c:pt idx="1052">
                  <c:v>20</c:v>
                </c:pt>
                <c:pt idx="1053">
                  <c:v>20</c:v>
                </c:pt>
                <c:pt idx="1054">
                  <c:v>20</c:v>
                </c:pt>
                <c:pt idx="1055">
                  <c:v>20</c:v>
                </c:pt>
                <c:pt idx="1056">
                  <c:v>20</c:v>
                </c:pt>
                <c:pt idx="1057">
                  <c:v>20</c:v>
                </c:pt>
                <c:pt idx="1058">
                  <c:v>20</c:v>
                </c:pt>
                <c:pt idx="1059">
                  <c:v>20</c:v>
                </c:pt>
                <c:pt idx="1060">
                  <c:v>20</c:v>
                </c:pt>
                <c:pt idx="1061">
                  <c:v>20</c:v>
                </c:pt>
                <c:pt idx="1062">
                  <c:v>20</c:v>
                </c:pt>
                <c:pt idx="1063">
                  <c:v>20</c:v>
                </c:pt>
                <c:pt idx="1064">
                  <c:v>20</c:v>
                </c:pt>
                <c:pt idx="1065">
                  <c:v>20</c:v>
                </c:pt>
                <c:pt idx="1066">
                  <c:v>20</c:v>
                </c:pt>
                <c:pt idx="1067">
                  <c:v>20</c:v>
                </c:pt>
                <c:pt idx="1068">
                  <c:v>20</c:v>
                </c:pt>
                <c:pt idx="1069">
                  <c:v>20</c:v>
                </c:pt>
                <c:pt idx="1070">
                  <c:v>20</c:v>
                </c:pt>
                <c:pt idx="1071">
                  <c:v>20</c:v>
                </c:pt>
                <c:pt idx="1072">
                  <c:v>20</c:v>
                </c:pt>
                <c:pt idx="1073">
                  <c:v>20</c:v>
                </c:pt>
                <c:pt idx="1074">
                  <c:v>20</c:v>
                </c:pt>
                <c:pt idx="1075">
                  <c:v>20</c:v>
                </c:pt>
                <c:pt idx="1076">
                  <c:v>20</c:v>
                </c:pt>
                <c:pt idx="1077">
                  <c:v>20</c:v>
                </c:pt>
                <c:pt idx="1078">
                  <c:v>20</c:v>
                </c:pt>
                <c:pt idx="1079">
                  <c:v>20</c:v>
                </c:pt>
                <c:pt idx="1080">
                  <c:v>20</c:v>
                </c:pt>
                <c:pt idx="1081">
                  <c:v>20</c:v>
                </c:pt>
                <c:pt idx="1082">
                  <c:v>20</c:v>
                </c:pt>
                <c:pt idx="1083">
                  <c:v>20</c:v>
                </c:pt>
                <c:pt idx="1084">
                  <c:v>20</c:v>
                </c:pt>
                <c:pt idx="1085">
                  <c:v>20</c:v>
                </c:pt>
                <c:pt idx="1086">
                  <c:v>20</c:v>
                </c:pt>
                <c:pt idx="1087">
                  <c:v>20</c:v>
                </c:pt>
                <c:pt idx="1088">
                  <c:v>20</c:v>
                </c:pt>
                <c:pt idx="1089">
                  <c:v>20</c:v>
                </c:pt>
                <c:pt idx="1090">
                  <c:v>20</c:v>
                </c:pt>
                <c:pt idx="1091">
                  <c:v>20</c:v>
                </c:pt>
                <c:pt idx="1092">
                  <c:v>20</c:v>
                </c:pt>
                <c:pt idx="1093">
                  <c:v>20</c:v>
                </c:pt>
                <c:pt idx="1094">
                  <c:v>20</c:v>
                </c:pt>
                <c:pt idx="1095">
                  <c:v>20</c:v>
                </c:pt>
                <c:pt idx="1096">
                  <c:v>20</c:v>
                </c:pt>
                <c:pt idx="1097">
                  <c:v>20</c:v>
                </c:pt>
                <c:pt idx="1098">
                  <c:v>20</c:v>
                </c:pt>
                <c:pt idx="1099">
                  <c:v>20</c:v>
                </c:pt>
                <c:pt idx="1100">
                  <c:v>20</c:v>
                </c:pt>
                <c:pt idx="1101">
                  <c:v>20</c:v>
                </c:pt>
                <c:pt idx="1102">
                  <c:v>20</c:v>
                </c:pt>
                <c:pt idx="1103">
                  <c:v>20</c:v>
                </c:pt>
                <c:pt idx="1104">
                  <c:v>20</c:v>
                </c:pt>
                <c:pt idx="1105">
                  <c:v>20</c:v>
                </c:pt>
                <c:pt idx="1106">
                  <c:v>20</c:v>
                </c:pt>
                <c:pt idx="1107">
                  <c:v>20</c:v>
                </c:pt>
                <c:pt idx="1108">
                  <c:v>20</c:v>
                </c:pt>
                <c:pt idx="1109">
                  <c:v>20</c:v>
                </c:pt>
                <c:pt idx="1110">
                  <c:v>20</c:v>
                </c:pt>
                <c:pt idx="1111">
                  <c:v>20</c:v>
                </c:pt>
                <c:pt idx="1112">
                  <c:v>20</c:v>
                </c:pt>
                <c:pt idx="1113">
                  <c:v>20</c:v>
                </c:pt>
                <c:pt idx="1114">
                  <c:v>20</c:v>
                </c:pt>
                <c:pt idx="1115">
                  <c:v>20</c:v>
                </c:pt>
                <c:pt idx="1116">
                  <c:v>20</c:v>
                </c:pt>
                <c:pt idx="1117">
                  <c:v>20</c:v>
                </c:pt>
                <c:pt idx="1118">
                  <c:v>20</c:v>
                </c:pt>
                <c:pt idx="1119">
                  <c:v>20</c:v>
                </c:pt>
                <c:pt idx="1120">
                  <c:v>20</c:v>
                </c:pt>
                <c:pt idx="1121">
                  <c:v>20</c:v>
                </c:pt>
                <c:pt idx="1122">
                  <c:v>20</c:v>
                </c:pt>
                <c:pt idx="1123">
                  <c:v>20</c:v>
                </c:pt>
                <c:pt idx="1124">
                  <c:v>20</c:v>
                </c:pt>
                <c:pt idx="1125">
                  <c:v>20</c:v>
                </c:pt>
                <c:pt idx="1126">
                  <c:v>20</c:v>
                </c:pt>
                <c:pt idx="1127">
                  <c:v>20</c:v>
                </c:pt>
                <c:pt idx="1128">
                  <c:v>20</c:v>
                </c:pt>
                <c:pt idx="1129">
                  <c:v>20</c:v>
                </c:pt>
                <c:pt idx="1130">
                  <c:v>20</c:v>
                </c:pt>
                <c:pt idx="1131">
                  <c:v>20</c:v>
                </c:pt>
                <c:pt idx="1132">
                  <c:v>20</c:v>
                </c:pt>
                <c:pt idx="1133">
                  <c:v>20</c:v>
                </c:pt>
                <c:pt idx="1134">
                  <c:v>20</c:v>
                </c:pt>
                <c:pt idx="1135">
                  <c:v>20</c:v>
                </c:pt>
                <c:pt idx="1136">
                  <c:v>20</c:v>
                </c:pt>
                <c:pt idx="1137">
                  <c:v>20</c:v>
                </c:pt>
                <c:pt idx="1138">
                  <c:v>20</c:v>
                </c:pt>
                <c:pt idx="1139">
                  <c:v>20</c:v>
                </c:pt>
                <c:pt idx="1140">
                  <c:v>20</c:v>
                </c:pt>
                <c:pt idx="1141">
                  <c:v>20</c:v>
                </c:pt>
                <c:pt idx="1142">
                  <c:v>20</c:v>
                </c:pt>
                <c:pt idx="1143">
                  <c:v>20</c:v>
                </c:pt>
                <c:pt idx="1144">
                  <c:v>20</c:v>
                </c:pt>
                <c:pt idx="1145">
                  <c:v>20</c:v>
                </c:pt>
                <c:pt idx="1146">
                  <c:v>20</c:v>
                </c:pt>
                <c:pt idx="1147">
                  <c:v>20</c:v>
                </c:pt>
                <c:pt idx="1148">
                  <c:v>20</c:v>
                </c:pt>
                <c:pt idx="1149">
                  <c:v>20</c:v>
                </c:pt>
                <c:pt idx="1150">
                  <c:v>20</c:v>
                </c:pt>
                <c:pt idx="1151">
                  <c:v>20</c:v>
                </c:pt>
                <c:pt idx="1152">
                  <c:v>20</c:v>
                </c:pt>
                <c:pt idx="1153">
                  <c:v>20</c:v>
                </c:pt>
                <c:pt idx="1154">
                  <c:v>20</c:v>
                </c:pt>
                <c:pt idx="1155">
                  <c:v>20</c:v>
                </c:pt>
                <c:pt idx="1156">
                  <c:v>20</c:v>
                </c:pt>
                <c:pt idx="1157">
                  <c:v>20</c:v>
                </c:pt>
                <c:pt idx="1158">
                  <c:v>20</c:v>
                </c:pt>
                <c:pt idx="1159">
                  <c:v>20</c:v>
                </c:pt>
                <c:pt idx="1160">
                  <c:v>20</c:v>
                </c:pt>
                <c:pt idx="1161">
                  <c:v>20</c:v>
                </c:pt>
                <c:pt idx="1162">
                  <c:v>20</c:v>
                </c:pt>
                <c:pt idx="1163">
                  <c:v>20</c:v>
                </c:pt>
                <c:pt idx="1164">
                  <c:v>20</c:v>
                </c:pt>
                <c:pt idx="1165">
                  <c:v>20</c:v>
                </c:pt>
                <c:pt idx="1166">
                  <c:v>20</c:v>
                </c:pt>
                <c:pt idx="1167">
                  <c:v>20</c:v>
                </c:pt>
                <c:pt idx="1168">
                  <c:v>20</c:v>
                </c:pt>
                <c:pt idx="1169">
                  <c:v>20</c:v>
                </c:pt>
                <c:pt idx="1170">
                  <c:v>20</c:v>
                </c:pt>
                <c:pt idx="1171">
                  <c:v>20</c:v>
                </c:pt>
                <c:pt idx="1172">
                  <c:v>20</c:v>
                </c:pt>
                <c:pt idx="1173">
                  <c:v>20</c:v>
                </c:pt>
                <c:pt idx="1174">
                  <c:v>20</c:v>
                </c:pt>
                <c:pt idx="1175">
                  <c:v>20</c:v>
                </c:pt>
                <c:pt idx="1176">
                  <c:v>20</c:v>
                </c:pt>
                <c:pt idx="1177">
                  <c:v>20</c:v>
                </c:pt>
                <c:pt idx="1178">
                  <c:v>20</c:v>
                </c:pt>
                <c:pt idx="1179">
                  <c:v>20</c:v>
                </c:pt>
                <c:pt idx="1180">
                  <c:v>20</c:v>
                </c:pt>
                <c:pt idx="1181">
                  <c:v>20</c:v>
                </c:pt>
                <c:pt idx="1182">
                  <c:v>20</c:v>
                </c:pt>
                <c:pt idx="1183">
                  <c:v>20</c:v>
                </c:pt>
                <c:pt idx="1184">
                  <c:v>20</c:v>
                </c:pt>
                <c:pt idx="1185">
                  <c:v>20</c:v>
                </c:pt>
                <c:pt idx="1186">
                  <c:v>20</c:v>
                </c:pt>
                <c:pt idx="1187">
                  <c:v>20</c:v>
                </c:pt>
                <c:pt idx="1188">
                  <c:v>20</c:v>
                </c:pt>
                <c:pt idx="1189">
                  <c:v>20</c:v>
                </c:pt>
                <c:pt idx="1190">
                  <c:v>20</c:v>
                </c:pt>
                <c:pt idx="1191">
                  <c:v>20</c:v>
                </c:pt>
                <c:pt idx="1192">
                  <c:v>20</c:v>
                </c:pt>
                <c:pt idx="1193">
                  <c:v>20</c:v>
                </c:pt>
                <c:pt idx="1194">
                  <c:v>20</c:v>
                </c:pt>
                <c:pt idx="1195">
                  <c:v>20</c:v>
                </c:pt>
                <c:pt idx="1196">
                  <c:v>20</c:v>
                </c:pt>
                <c:pt idx="1197">
                  <c:v>20</c:v>
                </c:pt>
                <c:pt idx="1198">
                  <c:v>20</c:v>
                </c:pt>
                <c:pt idx="1199">
                  <c:v>20</c:v>
                </c:pt>
                <c:pt idx="1200">
                  <c:v>20</c:v>
                </c:pt>
                <c:pt idx="1201">
                  <c:v>20</c:v>
                </c:pt>
                <c:pt idx="1202">
                  <c:v>20</c:v>
                </c:pt>
                <c:pt idx="1203">
                  <c:v>20</c:v>
                </c:pt>
                <c:pt idx="1204">
                  <c:v>20</c:v>
                </c:pt>
                <c:pt idx="1205">
                  <c:v>20</c:v>
                </c:pt>
                <c:pt idx="1206">
                  <c:v>20</c:v>
                </c:pt>
                <c:pt idx="1207">
                  <c:v>20</c:v>
                </c:pt>
                <c:pt idx="1208">
                  <c:v>20</c:v>
                </c:pt>
                <c:pt idx="1209">
                  <c:v>20</c:v>
                </c:pt>
                <c:pt idx="1210">
                  <c:v>20</c:v>
                </c:pt>
                <c:pt idx="1211">
                  <c:v>20</c:v>
                </c:pt>
                <c:pt idx="1212">
                  <c:v>20</c:v>
                </c:pt>
                <c:pt idx="1213">
                  <c:v>20</c:v>
                </c:pt>
                <c:pt idx="1214">
                  <c:v>20</c:v>
                </c:pt>
                <c:pt idx="1215">
                  <c:v>20</c:v>
                </c:pt>
                <c:pt idx="1216">
                  <c:v>20</c:v>
                </c:pt>
                <c:pt idx="1217">
                  <c:v>20</c:v>
                </c:pt>
                <c:pt idx="1218">
                  <c:v>20</c:v>
                </c:pt>
                <c:pt idx="1219">
                  <c:v>20</c:v>
                </c:pt>
                <c:pt idx="1220">
                  <c:v>20</c:v>
                </c:pt>
                <c:pt idx="1221">
                  <c:v>20</c:v>
                </c:pt>
                <c:pt idx="1222">
                  <c:v>20</c:v>
                </c:pt>
                <c:pt idx="1223">
                  <c:v>20</c:v>
                </c:pt>
                <c:pt idx="1224">
                  <c:v>20</c:v>
                </c:pt>
                <c:pt idx="1225">
                  <c:v>20</c:v>
                </c:pt>
                <c:pt idx="1226">
                  <c:v>20</c:v>
                </c:pt>
                <c:pt idx="1227">
                  <c:v>20</c:v>
                </c:pt>
                <c:pt idx="1228">
                  <c:v>20</c:v>
                </c:pt>
                <c:pt idx="1229">
                  <c:v>20</c:v>
                </c:pt>
                <c:pt idx="1230">
                  <c:v>20</c:v>
                </c:pt>
                <c:pt idx="1231">
                  <c:v>20</c:v>
                </c:pt>
                <c:pt idx="1232">
                  <c:v>20</c:v>
                </c:pt>
                <c:pt idx="1233">
                  <c:v>20</c:v>
                </c:pt>
                <c:pt idx="1234">
                  <c:v>20</c:v>
                </c:pt>
                <c:pt idx="1235">
                  <c:v>20</c:v>
                </c:pt>
                <c:pt idx="1236">
                  <c:v>20</c:v>
                </c:pt>
                <c:pt idx="1237">
                  <c:v>20</c:v>
                </c:pt>
                <c:pt idx="1238">
                  <c:v>20</c:v>
                </c:pt>
                <c:pt idx="1239">
                  <c:v>20</c:v>
                </c:pt>
                <c:pt idx="1240">
                  <c:v>20</c:v>
                </c:pt>
                <c:pt idx="1241">
                  <c:v>20</c:v>
                </c:pt>
                <c:pt idx="1242">
                  <c:v>20</c:v>
                </c:pt>
                <c:pt idx="1243">
                  <c:v>20</c:v>
                </c:pt>
                <c:pt idx="1244">
                  <c:v>30</c:v>
                </c:pt>
                <c:pt idx="1245">
                  <c:v>30</c:v>
                </c:pt>
                <c:pt idx="1246">
                  <c:v>30</c:v>
                </c:pt>
                <c:pt idx="1247">
                  <c:v>30</c:v>
                </c:pt>
                <c:pt idx="1248">
                  <c:v>30</c:v>
                </c:pt>
                <c:pt idx="1249">
                  <c:v>30</c:v>
                </c:pt>
                <c:pt idx="1250">
                  <c:v>30</c:v>
                </c:pt>
                <c:pt idx="1251">
                  <c:v>30</c:v>
                </c:pt>
                <c:pt idx="1252">
                  <c:v>30</c:v>
                </c:pt>
                <c:pt idx="1253">
                  <c:v>30</c:v>
                </c:pt>
                <c:pt idx="1254">
                  <c:v>30</c:v>
                </c:pt>
                <c:pt idx="1255">
                  <c:v>30</c:v>
                </c:pt>
                <c:pt idx="1256">
                  <c:v>30</c:v>
                </c:pt>
                <c:pt idx="1257">
                  <c:v>30</c:v>
                </c:pt>
                <c:pt idx="1258">
                  <c:v>30</c:v>
                </c:pt>
                <c:pt idx="1259">
                  <c:v>30</c:v>
                </c:pt>
                <c:pt idx="1260">
                  <c:v>30</c:v>
                </c:pt>
                <c:pt idx="1261">
                  <c:v>30</c:v>
                </c:pt>
                <c:pt idx="1262">
                  <c:v>30</c:v>
                </c:pt>
                <c:pt idx="1263">
                  <c:v>30</c:v>
                </c:pt>
                <c:pt idx="1264">
                  <c:v>30</c:v>
                </c:pt>
                <c:pt idx="1265">
                  <c:v>30</c:v>
                </c:pt>
                <c:pt idx="1266">
                  <c:v>30</c:v>
                </c:pt>
                <c:pt idx="1267">
                  <c:v>30</c:v>
                </c:pt>
                <c:pt idx="1268">
                  <c:v>30</c:v>
                </c:pt>
                <c:pt idx="1269">
                  <c:v>30</c:v>
                </c:pt>
                <c:pt idx="1270">
                  <c:v>30</c:v>
                </c:pt>
                <c:pt idx="1271">
                  <c:v>30</c:v>
                </c:pt>
                <c:pt idx="1272">
                  <c:v>30</c:v>
                </c:pt>
                <c:pt idx="1273">
                  <c:v>30</c:v>
                </c:pt>
                <c:pt idx="1274">
                  <c:v>30</c:v>
                </c:pt>
                <c:pt idx="1275">
                  <c:v>30</c:v>
                </c:pt>
                <c:pt idx="1276">
                  <c:v>30</c:v>
                </c:pt>
                <c:pt idx="1277">
                  <c:v>30</c:v>
                </c:pt>
                <c:pt idx="1278">
                  <c:v>30</c:v>
                </c:pt>
                <c:pt idx="1279">
                  <c:v>30</c:v>
                </c:pt>
                <c:pt idx="1280">
                  <c:v>30</c:v>
                </c:pt>
                <c:pt idx="1281">
                  <c:v>30</c:v>
                </c:pt>
                <c:pt idx="1282">
                  <c:v>30</c:v>
                </c:pt>
                <c:pt idx="1283">
                  <c:v>30</c:v>
                </c:pt>
                <c:pt idx="1284">
                  <c:v>30</c:v>
                </c:pt>
                <c:pt idx="1285">
                  <c:v>30</c:v>
                </c:pt>
                <c:pt idx="1286">
                  <c:v>30</c:v>
                </c:pt>
                <c:pt idx="1287">
                  <c:v>30</c:v>
                </c:pt>
                <c:pt idx="1288">
                  <c:v>30</c:v>
                </c:pt>
                <c:pt idx="1289">
                  <c:v>30</c:v>
                </c:pt>
                <c:pt idx="1290">
                  <c:v>30</c:v>
                </c:pt>
                <c:pt idx="1291">
                  <c:v>30</c:v>
                </c:pt>
                <c:pt idx="1292">
                  <c:v>30</c:v>
                </c:pt>
                <c:pt idx="1293">
                  <c:v>30</c:v>
                </c:pt>
                <c:pt idx="1294">
                  <c:v>30</c:v>
                </c:pt>
                <c:pt idx="1295">
                  <c:v>30</c:v>
                </c:pt>
                <c:pt idx="1296">
                  <c:v>30</c:v>
                </c:pt>
                <c:pt idx="1297">
                  <c:v>30</c:v>
                </c:pt>
                <c:pt idx="1298">
                  <c:v>30</c:v>
                </c:pt>
                <c:pt idx="1299">
                  <c:v>30</c:v>
                </c:pt>
                <c:pt idx="1300">
                  <c:v>30</c:v>
                </c:pt>
                <c:pt idx="1301">
                  <c:v>30</c:v>
                </c:pt>
                <c:pt idx="1302">
                  <c:v>30</c:v>
                </c:pt>
                <c:pt idx="1303">
                  <c:v>30</c:v>
                </c:pt>
                <c:pt idx="1304">
                  <c:v>30</c:v>
                </c:pt>
                <c:pt idx="1305">
                  <c:v>30</c:v>
                </c:pt>
                <c:pt idx="1306">
                  <c:v>30</c:v>
                </c:pt>
                <c:pt idx="1307">
                  <c:v>30</c:v>
                </c:pt>
                <c:pt idx="1308">
                  <c:v>30</c:v>
                </c:pt>
                <c:pt idx="1309">
                  <c:v>30</c:v>
                </c:pt>
                <c:pt idx="1310">
                  <c:v>30</c:v>
                </c:pt>
                <c:pt idx="1311">
                  <c:v>30</c:v>
                </c:pt>
                <c:pt idx="1312">
                  <c:v>30</c:v>
                </c:pt>
                <c:pt idx="1313">
                  <c:v>30</c:v>
                </c:pt>
                <c:pt idx="1314">
                  <c:v>30</c:v>
                </c:pt>
                <c:pt idx="1315">
                  <c:v>30</c:v>
                </c:pt>
                <c:pt idx="1316">
                  <c:v>30</c:v>
                </c:pt>
                <c:pt idx="1317">
                  <c:v>30</c:v>
                </c:pt>
                <c:pt idx="1318">
                  <c:v>30</c:v>
                </c:pt>
                <c:pt idx="1319">
                  <c:v>30</c:v>
                </c:pt>
                <c:pt idx="1320">
                  <c:v>30</c:v>
                </c:pt>
                <c:pt idx="1321">
                  <c:v>30</c:v>
                </c:pt>
                <c:pt idx="1322">
                  <c:v>30</c:v>
                </c:pt>
                <c:pt idx="1323">
                  <c:v>30</c:v>
                </c:pt>
                <c:pt idx="1324">
                  <c:v>30</c:v>
                </c:pt>
                <c:pt idx="1325">
                  <c:v>30</c:v>
                </c:pt>
                <c:pt idx="1326">
                  <c:v>30</c:v>
                </c:pt>
                <c:pt idx="1327">
                  <c:v>30</c:v>
                </c:pt>
                <c:pt idx="1328">
                  <c:v>30</c:v>
                </c:pt>
                <c:pt idx="1329">
                  <c:v>30</c:v>
                </c:pt>
                <c:pt idx="1330">
                  <c:v>30</c:v>
                </c:pt>
                <c:pt idx="1331">
                  <c:v>30</c:v>
                </c:pt>
                <c:pt idx="1332">
                  <c:v>30</c:v>
                </c:pt>
                <c:pt idx="1333">
                  <c:v>30</c:v>
                </c:pt>
                <c:pt idx="1334">
                  <c:v>30</c:v>
                </c:pt>
                <c:pt idx="1335">
                  <c:v>30</c:v>
                </c:pt>
                <c:pt idx="1336">
                  <c:v>30</c:v>
                </c:pt>
                <c:pt idx="1337">
                  <c:v>30</c:v>
                </c:pt>
                <c:pt idx="1338">
                  <c:v>30</c:v>
                </c:pt>
                <c:pt idx="1339">
                  <c:v>30</c:v>
                </c:pt>
                <c:pt idx="1340">
                  <c:v>30</c:v>
                </c:pt>
                <c:pt idx="1341">
                  <c:v>30</c:v>
                </c:pt>
                <c:pt idx="1342">
                  <c:v>30</c:v>
                </c:pt>
                <c:pt idx="1343">
                  <c:v>30</c:v>
                </c:pt>
                <c:pt idx="1344">
                  <c:v>30</c:v>
                </c:pt>
                <c:pt idx="1345">
                  <c:v>30</c:v>
                </c:pt>
                <c:pt idx="1346">
                  <c:v>30</c:v>
                </c:pt>
                <c:pt idx="1347">
                  <c:v>30</c:v>
                </c:pt>
                <c:pt idx="1348">
                  <c:v>30</c:v>
                </c:pt>
                <c:pt idx="1349">
                  <c:v>30</c:v>
                </c:pt>
                <c:pt idx="1350">
                  <c:v>30</c:v>
                </c:pt>
                <c:pt idx="1351">
                  <c:v>30</c:v>
                </c:pt>
                <c:pt idx="1352">
                  <c:v>30</c:v>
                </c:pt>
                <c:pt idx="1353">
                  <c:v>30</c:v>
                </c:pt>
                <c:pt idx="1354">
                  <c:v>30</c:v>
                </c:pt>
                <c:pt idx="1355">
                  <c:v>30</c:v>
                </c:pt>
                <c:pt idx="1356">
                  <c:v>30</c:v>
                </c:pt>
                <c:pt idx="1357">
                  <c:v>30</c:v>
                </c:pt>
                <c:pt idx="1358">
                  <c:v>30</c:v>
                </c:pt>
                <c:pt idx="1359">
                  <c:v>30</c:v>
                </c:pt>
                <c:pt idx="1360">
                  <c:v>30</c:v>
                </c:pt>
                <c:pt idx="1361">
                  <c:v>30</c:v>
                </c:pt>
                <c:pt idx="1362">
                  <c:v>30</c:v>
                </c:pt>
                <c:pt idx="1363">
                  <c:v>30</c:v>
                </c:pt>
                <c:pt idx="1364">
                  <c:v>30</c:v>
                </c:pt>
                <c:pt idx="1365">
                  <c:v>30</c:v>
                </c:pt>
                <c:pt idx="1366">
                  <c:v>30</c:v>
                </c:pt>
                <c:pt idx="1367">
                  <c:v>30</c:v>
                </c:pt>
                <c:pt idx="1368">
                  <c:v>30</c:v>
                </c:pt>
                <c:pt idx="1369">
                  <c:v>30</c:v>
                </c:pt>
                <c:pt idx="1370">
                  <c:v>30</c:v>
                </c:pt>
                <c:pt idx="1371">
                  <c:v>30</c:v>
                </c:pt>
                <c:pt idx="1372">
                  <c:v>30</c:v>
                </c:pt>
                <c:pt idx="1373">
                  <c:v>30</c:v>
                </c:pt>
                <c:pt idx="1374">
                  <c:v>30</c:v>
                </c:pt>
                <c:pt idx="1375">
                  <c:v>30</c:v>
                </c:pt>
                <c:pt idx="1376">
                  <c:v>30</c:v>
                </c:pt>
                <c:pt idx="1377">
                  <c:v>30</c:v>
                </c:pt>
                <c:pt idx="1378">
                  <c:v>30</c:v>
                </c:pt>
                <c:pt idx="1379">
                  <c:v>30</c:v>
                </c:pt>
                <c:pt idx="1380">
                  <c:v>30</c:v>
                </c:pt>
                <c:pt idx="1381">
                  <c:v>30</c:v>
                </c:pt>
                <c:pt idx="1382">
                  <c:v>30</c:v>
                </c:pt>
                <c:pt idx="1383">
                  <c:v>30</c:v>
                </c:pt>
                <c:pt idx="1384">
                  <c:v>30</c:v>
                </c:pt>
                <c:pt idx="1385">
                  <c:v>30</c:v>
                </c:pt>
                <c:pt idx="1386">
                  <c:v>30</c:v>
                </c:pt>
                <c:pt idx="1387">
                  <c:v>30</c:v>
                </c:pt>
                <c:pt idx="1388">
                  <c:v>30</c:v>
                </c:pt>
                <c:pt idx="1389">
                  <c:v>30</c:v>
                </c:pt>
                <c:pt idx="1390">
                  <c:v>30</c:v>
                </c:pt>
                <c:pt idx="1391">
                  <c:v>30</c:v>
                </c:pt>
                <c:pt idx="1392">
                  <c:v>30</c:v>
                </c:pt>
                <c:pt idx="1393">
                  <c:v>30</c:v>
                </c:pt>
                <c:pt idx="1394">
                  <c:v>25</c:v>
                </c:pt>
                <c:pt idx="1395">
                  <c:v>25</c:v>
                </c:pt>
                <c:pt idx="1396">
                  <c:v>25</c:v>
                </c:pt>
                <c:pt idx="1397">
                  <c:v>25</c:v>
                </c:pt>
                <c:pt idx="1398">
                  <c:v>25</c:v>
                </c:pt>
                <c:pt idx="1399">
                  <c:v>25</c:v>
                </c:pt>
                <c:pt idx="1400">
                  <c:v>25</c:v>
                </c:pt>
                <c:pt idx="1401">
                  <c:v>25</c:v>
                </c:pt>
                <c:pt idx="1402">
                  <c:v>25</c:v>
                </c:pt>
                <c:pt idx="1403">
                  <c:v>25</c:v>
                </c:pt>
                <c:pt idx="1404">
                  <c:v>25</c:v>
                </c:pt>
                <c:pt idx="1405">
                  <c:v>25</c:v>
                </c:pt>
                <c:pt idx="1406">
                  <c:v>25</c:v>
                </c:pt>
                <c:pt idx="1407">
                  <c:v>25</c:v>
                </c:pt>
                <c:pt idx="1408">
                  <c:v>25</c:v>
                </c:pt>
                <c:pt idx="1409">
                  <c:v>25</c:v>
                </c:pt>
                <c:pt idx="1410">
                  <c:v>25</c:v>
                </c:pt>
                <c:pt idx="1411">
                  <c:v>25</c:v>
                </c:pt>
                <c:pt idx="1412">
                  <c:v>25</c:v>
                </c:pt>
                <c:pt idx="1413">
                  <c:v>25</c:v>
                </c:pt>
                <c:pt idx="1414">
                  <c:v>25</c:v>
                </c:pt>
                <c:pt idx="1415">
                  <c:v>25</c:v>
                </c:pt>
                <c:pt idx="1416">
                  <c:v>25</c:v>
                </c:pt>
                <c:pt idx="1417">
                  <c:v>25</c:v>
                </c:pt>
                <c:pt idx="1418">
                  <c:v>25</c:v>
                </c:pt>
                <c:pt idx="1419">
                  <c:v>25</c:v>
                </c:pt>
                <c:pt idx="1420">
                  <c:v>25</c:v>
                </c:pt>
                <c:pt idx="1421">
                  <c:v>25</c:v>
                </c:pt>
                <c:pt idx="1422">
                  <c:v>25</c:v>
                </c:pt>
                <c:pt idx="1423">
                  <c:v>25</c:v>
                </c:pt>
                <c:pt idx="1424">
                  <c:v>25</c:v>
                </c:pt>
                <c:pt idx="1425">
                  <c:v>25</c:v>
                </c:pt>
                <c:pt idx="1426">
                  <c:v>25</c:v>
                </c:pt>
                <c:pt idx="1427">
                  <c:v>25</c:v>
                </c:pt>
                <c:pt idx="1428">
                  <c:v>25</c:v>
                </c:pt>
                <c:pt idx="1429">
                  <c:v>25</c:v>
                </c:pt>
                <c:pt idx="1430">
                  <c:v>25</c:v>
                </c:pt>
                <c:pt idx="1431">
                  <c:v>25</c:v>
                </c:pt>
                <c:pt idx="1432">
                  <c:v>25</c:v>
                </c:pt>
                <c:pt idx="1433">
                  <c:v>25</c:v>
                </c:pt>
                <c:pt idx="1434">
                  <c:v>25</c:v>
                </c:pt>
                <c:pt idx="1435">
                  <c:v>25</c:v>
                </c:pt>
                <c:pt idx="1436">
                  <c:v>25</c:v>
                </c:pt>
                <c:pt idx="1437">
                  <c:v>25</c:v>
                </c:pt>
                <c:pt idx="1438">
                  <c:v>25</c:v>
                </c:pt>
                <c:pt idx="1439">
                  <c:v>25</c:v>
                </c:pt>
                <c:pt idx="1440">
                  <c:v>25</c:v>
                </c:pt>
                <c:pt idx="1441">
                  <c:v>25</c:v>
                </c:pt>
                <c:pt idx="1442">
                  <c:v>25</c:v>
                </c:pt>
                <c:pt idx="1443">
                  <c:v>25</c:v>
                </c:pt>
                <c:pt idx="1444">
                  <c:v>25</c:v>
                </c:pt>
                <c:pt idx="1445">
                  <c:v>25</c:v>
                </c:pt>
                <c:pt idx="1446">
                  <c:v>25</c:v>
                </c:pt>
                <c:pt idx="1447">
                  <c:v>25</c:v>
                </c:pt>
                <c:pt idx="1448">
                  <c:v>25</c:v>
                </c:pt>
                <c:pt idx="1449">
                  <c:v>25</c:v>
                </c:pt>
                <c:pt idx="1450">
                  <c:v>25</c:v>
                </c:pt>
                <c:pt idx="1451">
                  <c:v>25</c:v>
                </c:pt>
                <c:pt idx="1452">
                  <c:v>25</c:v>
                </c:pt>
                <c:pt idx="1453">
                  <c:v>25</c:v>
                </c:pt>
                <c:pt idx="1454">
                  <c:v>25</c:v>
                </c:pt>
                <c:pt idx="1455">
                  <c:v>25</c:v>
                </c:pt>
                <c:pt idx="1456">
                  <c:v>25</c:v>
                </c:pt>
                <c:pt idx="1457">
                  <c:v>25</c:v>
                </c:pt>
                <c:pt idx="1458">
                  <c:v>25</c:v>
                </c:pt>
                <c:pt idx="1459">
                  <c:v>25</c:v>
                </c:pt>
                <c:pt idx="1460">
                  <c:v>25</c:v>
                </c:pt>
                <c:pt idx="1461">
                  <c:v>25</c:v>
                </c:pt>
                <c:pt idx="1462">
                  <c:v>25</c:v>
                </c:pt>
                <c:pt idx="1463">
                  <c:v>25</c:v>
                </c:pt>
                <c:pt idx="1464">
                  <c:v>25</c:v>
                </c:pt>
                <c:pt idx="1465">
                  <c:v>25</c:v>
                </c:pt>
                <c:pt idx="1466">
                  <c:v>25</c:v>
                </c:pt>
                <c:pt idx="1467">
                  <c:v>25</c:v>
                </c:pt>
                <c:pt idx="1468">
                  <c:v>25</c:v>
                </c:pt>
                <c:pt idx="1469">
                  <c:v>25</c:v>
                </c:pt>
                <c:pt idx="1470">
                  <c:v>25</c:v>
                </c:pt>
                <c:pt idx="1471">
                  <c:v>25</c:v>
                </c:pt>
                <c:pt idx="1472">
                  <c:v>25</c:v>
                </c:pt>
                <c:pt idx="1473">
                  <c:v>25</c:v>
                </c:pt>
                <c:pt idx="1474">
                  <c:v>25</c:v>
                </c:pt>
                <c:pt idx="1475">
                  <c:v>25</c:v>
                </c:pt>
                <c:pt idx="1476">
                  <c:v>25</c:v>
                </c:pt>
                <c:pt idx="1477">
                  <c:v>25</c:v>
                </c:pt>
                <c:pt idx="1478">
                  <c:v>25</c:v>
                </c:pt>
                <c:pt idx="1479">
                  <c:v>25</c:v>
                </c:pt>
                <c:pt idx="1480">
                  <c:v>25</c:v>
                </c:pt>
                <c:pt idx="1481">
                  <c:v>25</c:v>
                </c:pt>
                <c:pt idx="1482">
                  <c:v>25</c:v>
                </c:pt>
                <c:pt idx="1483">
                  <c:v>25</c:v>
                </c:pt>
                <c:pt idx="1484">
                  <c:v>25</c:v>
                </c:pt>
                <c:pt idx="1485">
                  <c:v>25</c:v>
                </c:pt>
                <c:pt idx="1486">
                  <c:v>25</c:v>
                </c:pt>
                <c:pt idx="1487">
                  <c:v>25</c:v>
                </c:pt>
                <c:pt idx="1488">
                  <c:v>25</c:v>
                </c:pt>
                <c:pt idx="1489">
                  <c:v>25</c:v>
                </c:pt>
                <c:pt idx="1490">
                  <c:v>25</c:v>
                </c:pt>
                <c:pt idx="1491">
                  <c:v>25</c:v>
                </c:pt>
                <c:pt idx="1492">
                  <c:v>25</c:v>
                </c:pt>
                <c:pt idx="1493">
                  <c:v>25</c:v>
                </c:pt>
                <c:pt idx="1494">
                  <c:v>25</c:v>
                </c:pt>
                <c:pt idx="1495">
                  <c:v>25</c:v>
                </c:pt>
                <c:pt idx="1496">
                  <c:v>25</c:v>
                </c:pt>
                <c:pt idx="1497">
                  <c:v>25</c:v>
                </c:pt>
                <c:pt idx="1498">
                  <c:v>25</c:v>
                </c:pt>
                <c:pt idx="1499">
                  <c:v>25</c:v>
                </c:pt>
                <c:pt idx="1500">
                  <c:v>25</c:v>
                </c:pt>
                <c:pt idx="1501">
                  <c:v>25</c:v>
                </c:pt>
                <c:pt idx="1502">
                  <c:v>25</c:v>
                </c:pt>
                <c:pt idx="1503">
                  <c:v>25</c:v>
                </c:pt>
                <c:pt idx="1504">
                  <c:v>25</c:v>
                </c:pt>
                <c:pt idx="1505">
                  <c:v>25</c:v>
                </c:pt>
                <c:pt idx="1506">
                  <c:v>25</c:v>
                </c:pt>
                <c:pt idx="1507">
                  <c:v>25</c:v>
                </c:pt>
                <c:pt idx="1508">
                  <c:v>25</c:v>
                </c:pt>
                <c:pt idx="1509">
                  <c:v>25</c:v>
                </c:pt>
                <c:pt idx="1510">
                  <c:v>25</c:v>
                </c:pt>
                <c:pt idx="1511">
                  <c:v>25</c:v>
                </c:pt>
                <c:pt idx="1512">
                  <c:v>25</c:v>
                </c:pt>
                <c:pt idx="1513">
                  <c:v>25</c:v>
                </c:pt>
                <c:pt idx="1514">
                  <c:v>25</c:v>
                </c:pt>
                <c:pt idx="1515">
                  <c:v>25</c:v>
                </c:pt>
                <c:pt idx="1516">
                  <c:v>25</c:v>
                </c:pt>
                <c:pt idx="1517">
                  <c:v>25</c:v>
                </c:pt>
                <c:pt idx="1518">
                  <c:v>25</c:v>
                </c:pt>
                <c:pt idx="1519">
                  <c:v>25</c:v>
                </c:pt>
                <c:pt idx="1520">
                  <c:v>25</c:v>
                </c:pt>
                <c:pt idx="1521">
                  <c:v>25</c:v>
                </c:pt>
                <c:pt idx="1522">
                  <c:v>25</c:v>
                </c:pt>
                <c:pt idx="1523">
                  <c:v>25</c:v>
                </c:pt>
                <c:pt idx="1524">
                  <c:v>25</c:v>
                </c:pt>
                <c:pt idx="1525">
                  <c:v>25</c:v>
                </c:pt>
                <c:pt idx="1526">
                  <c:v>25</c:v>
                </c:pt>
                <c:pt idx="1527">
                  <c:v>25</c:v>
                </c:pt>
                <c:pt idx="1528">
                  <c:v>25</c:v>
                </c:pt>
                <c:pt idx="1529">
                  <c:v>25</c:v>
                </c:pt>
                <c:pt idx="1530">
                  <c:v>25</c:v>
                </c:pt>
                <c:pt idx="1531">
                  <c:v>25</c:v>
                </c:pt>
                <c:pt idx="1532">
                  <c:v>25</c:v>
                </c:pt>
                <c:pt idx="1533">
                  <c:v>25</c:v>
                </c:pt>
                <c:pt idx="1534">
                  <c:v>25</c:v>
                </c:pt>
                <c:pt idx="1535">
                  <c:v>25</c:v>
                </c:pt>
                <c:pt idx="1536">
                  <c:v>25</c:v>
                </c:pt>
                <c:pt idx="1537">
                  <c:v>25</c:v>
                </c:pt>
                <c:pt idx="1538">
                  <c:v>25</c:v>
                </c:pt>
                <c:pt idx="1539">
                  <c:v>25</c:v>
                </c:pt>
                <c:pt idx="1540">
                  <c:v>25</c:v>
                </c:pt>
                <c:pt idx="1541">
                  <c:v>25</c:v>
                </c:pt>
                <c:pt idx="1542">
                  <c:v>25</c:v>
                </c:pt>
                <c:pt idx="1543">
                  <c:v>25</c:v>
                </c:pt>
                <c:pt idx="1544">
                  <c:v>25</c:v>
                </c:pt>
                <c:pt idx="1545">
                  <c:v>25</c:v>
                </c:pt>
                <c:pt idx="1546">
                  <c:v>25</c:v>
                </c:pt>
                <c:pt idx="1547">
                  <c:v>25</c:v>
                </c:pt>
                <c:pt idx="1548">
                  <c:v>25</c:v>
                </c:pt>
                <c:pt idx="1549">
                  <c:v>25</c:v>
                </c:pt>
                <c:pt idx="1550">
                  <c:v>25</c:v>
                </c:pt>
                <c:pt idx="1551">
                  <c:v>25</c:v>
                </c:pt>
                <c:pt idx="1552">
                  <c:v>25</c:v>
                </c:pt>
                <c:pt idx="1553">
                  <c:v>25</c:v>
                </c:pt>
                <c:pt idx="1554">
                  <c:v>25</c:v>
                </c:pt>
                <c:pt idx="1555">
                  <c:v>25</c:v>
                </c:pt>
                <c:pt idx="1556">
                  <c:v>25</c:v>
                </c:pt>
                <c:pt idx="1557">
                  <c:v>25</c:v>
                </c:pt>
                <c:pt idx="1558">
                  <c:v>25</c:v>
                </c:pt>
                <c:pt idx="1559">
                  <c:v>25</c:v>
                </c:pt>
                <c:pt idx="1560">
                  <c:v>25</c:v>
                </c:pt>
                <c:pt idx="1561">
                  <c:v>25</c:v>
                </c:pt>
                <c:pt idx="1562">
                  <c:v>25</c:v>
                </c:pt>
                <c:pt idx="1563">
                  <c:v>25</c:v>
                </c:pt>
                <c:pt idx="1564">
                  <c:v>25</c:v>
                </c:pt>
                <c:pt idx="1565">
                  <c:v>25</c:v>
                </c:pt>
                <c:pt idx="1566">
                  <c:v>25</c:v>
                </c:pt>
                <c:pt idx="1567">
                  <c:v>25</c:v>
                </c:pt>
                <c:pt idx="1568">
                  <c:v>25</c:v>
                </c:pt>
                <c:pt idx="1569">
                  <c:v>25</c:v>
                </c:pt>
                <c:pt idx="1570">
                  <c:v>25</c:v>
                </c:pt>
                <c:pt idx="1571">
                  <c:v>25</c:v>
                </c:pt>
                <c:pt idx="1572">
                  <c:v>25</c:v>
                </c:pt>
                <c:pt idx="1573">
                  <c:v>25</c:v>
                </c:pt>
                <c:pt idx="1574">
                  <c:v>25</c:v>
                </c:pt>
                <c:pt idx="1575">
                  <c:v>25</c:v>
                </c:pt>
                <c:pt idx="1576">
                  <c:v>25</c:v>
                </c:pt>
                <c:pt idx="1577">
                  <c:v>25</c:v>
                </c:pt>
                <c:pt idx="1578">
                  <c:v>25</c:v>
                </c:pt>
                <c:pt idx="1579">
                  <c:v>25</c:v>
                </c:pt>
                <c:pt idx="1580">
                  <c:v>25</c:v>
                </c:pt>
                <c:pt idx="1581">
                  <c:v>25</c:v>
                </c:pt>
                <c:pt idx="1582">
                  <c:v>25</c:v>
                </c:pt>
                <c:pt idx="1583">
                  <c:v>25</c:v>
                </c:pt>
                <c:pt idx="1584">
                  <c:v>25</c:v>
                </c:pt>
                <c:pt idx="1585">
                  <c:v>25</c:v>
                </c:pt>
                <c:pt idx="1586">
                  <c:v>25</c:v>
                </c:pt>
                <c:pt idx="1587">
                  <c:v>25</c:v>
                </c:pt>
                <c:pt idx="1588">
                  <c:v>25</c:v>
                </c:pt>
                <c:pt idx="1589">
                  <c:v>25</c:v>
                </c:pt>
                <c:pt idx="1590">
                  <c:v>25</c:v>
                </c:pt>
                <c:pt idx="1591">
                  <c:v>25</c:v>
                </c:pt>
                <c:pt idx="1592">
                  <c:v>25</c:v>
                </c:pt>
                <c:pt idx="1593">
                  <c:v>25</c:v>
                </c:pt>
                <c:pt idx="1594">
                  <c:v>15</c:v>
                </c:pt>
                <c:pt idx="1595">
                  <c:v>15</c:v>
                </c:pt>
                <c:pt idx="1596">
                  <c:v>15</c:v>
                </c:pt>
                <c:pt idx="1597">
                  <c:v>15</c:v>
                </c:pt>
                <c:pt idx="1598">
                  <c:v>15</c:v>
                </c:pt>
                <c:pt idx="1599">
                  <c:v>15</c:v>
                </c:pt>
                <c:pt idx="1600">
                  <c:v>15</c:v>
                </c:pt>
                <c:pt idx="1601">
                  <c:v>15</c:v>
                </c:pt>
                <c:pt idx="1602">
                  <c:v>15</c:v>
                </c:pt>
                <c:pt idx="1603">
                  <c:v>15</c:v>
                </c:pt>
                <c:pt idx="1604">
                  <c:v>15</c:v>
                </c:pt>
                <c:pt idx="1605">
                  <c:v>15</c:v>
                </c:pt>
                <c:pt idx="1606">
                  <c:v>15</c:v>
                </c:pt>
                <c:pt idx="1607">
                  <c:v>15</c:v>
                </c:pt>
                <c:pt idx="1608">
                  <c:v>15</c:v>
                </c:pt>
                <c:pt idx="1609">
                  <c:v>15</c:v>
                </c:pt>
                <c:pt idx="1610">
                  <c:v>15</c:v>
                </c:pt>
                <c:pt idx="1611">
                  <c:v>15</c:v>
                </c:pt>
                <c:pt idx="1612">
                  <c:v>15</c:v>
                </c:pt>
                <c:pt idx="1613">
                  <c:v>15</c:v>
                </c:pt>
                <c:pt idx="1614">
                  <c:v>15</c:v>
                </c:pt>
                <c:pt idx="1615">
                  <c:v>15</c:v>
                </c:pt>
                <c:pt idx="1616">
                  <c:v>15</c:v>
                </c:pt>
                <c:pt idx="1617">
                  <c:v>15</c:v>
                </c:pt>
                <c:pt idx="1618">
                  <c:v>15</c:v>
                </c:pt>
                <c:pt idx="1619">
                  <c:v>15</c:v>
                </c:pt>
                <c:pt idx="1620">
                  <c:v>15</c:v>
                </c:pt>
                <c:pt idx="1621">
                  <c:v>15</c:v>
                </c:pt>
                <c:pt idx="1622">
                  <c:v>15</c:v>
                </c:pt>
                <c:pt idx="1623">
                  <c:v>15</c:v>
                </c:pt>
                <c:pt idx="1624">
                  <c:v>15</c:v>
                </c:pt>
                <c:pt idx="1625">
                  <c:v>15</c:v>
                </c:pt>
                <c:pt idx="1626">
                  <c:v>15</c:v>
                </c:pt>
                <c:pt idx="1627">
                  <c:v>15</c:v>
                </c:pt>
                <c:pt idx="1628">
                  <c:v>15</c:v>
                </c:pt>
                <c:pt idx="1629">
                  <c:v>15</c:v>
                </c:pt>
                <c:pt idx="1630">
                  <c:v>15</c:v>
                </c:pt>
                <c:pt idx="1631">
                  <c:v>15</c:v>
                </c:pt>
                <c:pt idx="1632">
                  <c:v>15</c:v>
                </c:pt>
                <c:pt idx="1633">
                  <c:v>15</c:v>
                </c:pt>
                <c:pt idx="1634">
                  <c:v>15</c:v>
                </c:pt>
                <c:pt idx="1635">
                  <c:v>15</c:v>
                </c:pt>
                <c:pt idx="1636">
                  <c:v>15</c:v>
                </c:pt>
                <c:pt idx="1637">
                  <c:v>15</c:v>
                </c:pt>
                <c:pt idx="1638">
                  <c:v>15</c:v>
                </c:pt>
                <c:pt idx="1639">
                  <c:v>15</c:v>
                </c:pt>
                <c:pt idx="1640">
                  <c:v>15</c:v>
                </c:pt>
                <c:pt idx="1641">
                  <c:v>15</c:v>
                </c:pt>
                <c:pt idx="1642">
                  <c:v>15</c:v>
                </c:pt>
                <c:pt idx="1643">
                  <c:v>15</c:v>
                </c:pt>
                <c:pt idx="1644">
                  <c:v>15</c:v>
                </c:pt>
                <c:pt idx="1645">
                  <c:v>15</c:v>
                </c:pt>
                <c:pt idx="1646">
                  <c:v>15</c:v>
                </c:pt>
                <c:pt idx="1647">
                  <c:v>15</c:v>
                </c:pt>
                <c:pt idx="1648">
                  <c:v>15</c:v>
                </c:pt>
                <c:pt idx="1649">
                  <c:v>15</c:v>
                </c:pt>
                <c:pt idx="1650">
                  <c:v>15</c:v>
                </c:pt>
                <c:pt idx="1651">
                  <c:v>15</c:v>
                </c:pt>
                <c:pt idx="1652">
                  <c:v>15</c:v>
                </c:pt>
                <c:pt idx="1653">
                  <c:v>15</c:v>
                </c:pt>
                <c:pt idx="1654">
                  <c:v>15</c:v>
                </c:pt>
                <c:pt idx="1655">
                  <c:v>15</c:v>
                </c:pt>
                <c:pt idx="1656">
                  <c:v>15</c:v>
                </c:pt>
                <c:pt idx="1657">
                  <c:v>15</c:v>
                </c:pt>
                <c:pt idx="1658">
                  <c:v>15</c:v>
                </c:pt>
                <c:pt idx="1659">
                  <c:v>15</c:v>
                </c:pt>
                <c:pt idx="1660">
                  <c:v>15</c:v>
                </c:pt>
                <c:pt idx="1661">
                  <c:v>15</c:v>
                </c:pt>
                <c:pt idx="1662">
                  <c:v>15</c:v>
                </c:pt>
                <c:pt idx="1663">
                  <c:v>15</c:v>
                </c:pt>
                <c:pt idx="1664">
                  <c:v>15</c:v>
                </c:pt>
                <c:pt idx="1665">
                  <c:v>15</c:v>
                </c:pt>
                <c:pt idx="1666">
                  <c:v>15</c:v>
                </c:pt>
                <c:pt idx="1667">
                  <c:v>15</c:v>
                </c:pt>
                <c:pt idx="1668">
                  <c:v>15</c:v>
                </c:pt>
                <c:pt idx="1669">
                  <c:v>15</c:v>
                </c:pt>
                <c:pt idx="1670">
                  <c:v>15</c:v>
                </c:pt>
                <c:pt idx="1671">
                  <c:v>15</c:v>
                </c:pt>
                <c:pt idx="1672">
                  <c:v>15</c:v>
                </c:pt>
                <c:pt idx="1673">
                  <c:v>15</c:v>
                </c:pt>
                <c:pt idx="1674">
                  <c:v>15</c:v>
                </c:pt>
                <c:pt idx="1675">
                  <c:v>15</c:v>
                </c:pt>
                <c:pt idx="1676">
                  <c:v>15</c:v>
                </c:pt>
                <c:pt idx="1677">
                  <c:v>15</c:v>
                </c:pt>
                <c:pt idx="1678">
                  <c:v>15</c:v>
                </c:pt>
                <c:pt idx="1679">
                  <c:v>15</c:v>
                </c:pt>
                <c:pt idx="1680">
                  <c:v>15</c:v>
                </c:pt>
                <c:pt idx="1681">
                  <c:v>15</c:v>
                </c:pt>
                <c:pt idx="1682">
                  <c:v>15</c:v>
                </c:pt>
                <c:pt idx="1683">
                  <c:v>15</c:v>
                </c:pt>
                <c:pt idx="1684">
                  <c:v>15</c:v>
                </c:pt>
                <c:pt idx="1685">
                  <c:v>15</c:v>
                </c:pt>
                <c:pt idx="1686">
                  <c:v>15</c:v>
                </c:pt>
                <c:pt idx="1687">
                  <c:v>15</c:v>
                </c:pt>
                <c:pt idx="1688">
                  <c:v>15</c:v>
                </c:pt>
                <c:pt idx="1689">
                  <c:v>15</c:v>
                </c:pt>
                <c:pt idx="1690">
                  <c:v>15</c:v>
                </c:pt>
                <c:pt idx="1691">
                  <c:v>15</c:v>
                </c:pt>
                <c:pt idx="1692">
                  <c:v>15</c:v>
                </c:pt>
                <c:pt idx="1693">
                  <c:v>15</c:v>
                </c:pt>
                <c:pt idx="1694">
                  <c:v>15</c:v>
                </c:pt>
                <c:pt idx="1695">
                  <c:v>15</c:v>
                </c:pt>
                <c:pt idx="1696">
                  <c:v>15</c:v>
                </c:pt>
                <c:pt idx="1697">
                  <c:v>15</c:v>
                </c:pt>
                <c:pt idx="1698">
                  <c:v>15</c:v>
                </c:pt>
                <c:pt idx="1699">
                  <c:v>15</c:v>
                </c:pt>
                <c:pt idx="1700">
                  <c:v>15</c:v>
                </c:pt>
                <c:pt idx="1701">
                  <c:v>15</c:v>
                </c:pt>
                <c:pt idx="1702">
                  <c:v>15</c:v>
                </c:pt>
                <c:pt idx="1703">
                  <c:v>15</c:v>
                </c:pt>
                <c:pt idx="1704">
                  <c:v>15</c:v>
                </c:pt>
                <c:pt idx="1705">
                  <c:v>15</c:v>
                </c:pt>
                <c:pt idx="1706">
                  <c:v>15</c:v>
                </c:pt>
                <c:pt idx="1707">
                  <c:v>15</c:v>
                </c:pt>
                <c:pt idx="1708">
                  <c:v>15</c:v>
                </c:pt>
                <c:pt idx="1709">
                  <c:v>15</c:v>
                </c:pt>
                <c:pt idx="1710">
                  <c:v>15</c:v>
                </c:pt>
                <c:pt idx="1711">
                  <c:v>5</c:v>
                </c:pt>
                <c:pt idx="1712">
                  <c:v>5</c:v>
                </c:pt>
                <c:pt idx="1713">
                  <c:v>5</c:v>
                </c:pt>
                <c:pt idx="1714">
                  <c:v>5</c:v>
                </c:pt>
                <c:pt idx="1715">
                  <c:v>5</c:v>
                </c:pt>
                <c:pt idx="1716">
                  <c:v>5</c:v>
                </c:pt>
                <c:pt idx="1717">
                  <c:v>5</c:v>
                </c:pt>
                <c:pt idx="1718">
                  <c:v>5</c:v>
                </c:pt>
                <c:pt idx="1719">
                  <c:v>5</c:v>
                </c:pt>
                <c:pt idx="1720">
                  <c:v>5</c:v>
                </c:pt>
                <c:pt idx="1721">
                  <c:v>5</c:v>
                </c:pt>
                <c:pt idx="1722">
                  <c:v>5</c:v>
                </c:pt>
                <c:pt idx="1723">
                  <c:v>5</c:v>
                </c:pt>
                <c:pt idx="1724">
                  <c:v>5</c:v>
                </c:pt>
                <c:pt idx="1725">
                  <c:v>5</c:v>
                </c:pt>
                <c:pt idx="1726">
                  <c:v>5</c:v>
                </c:pt>
                <c:pt idx="1727">
                  <c:v>5</c:v>
                </c:pt>
                <c:pt idx="1728">
                  <c:v>5</c:v>
                </c:pt>
                <c:pt idx="1729">
                  <c:v>5</c:v>
                </c:pt>
                <c:pt idx="1730">
                  <c:v>5</c:v>
                </c:pt>
                <c:pt idx="1731">
                  <c:v>5</c:v>
                </c:pt>
                <c:pt idx="1732">
                  <c:v>5</c:v>
                </c:pt>
                <c:pt idx="1733">
                  <c:v>5</c:v>
                </c:pt>
                <c:pt idx="1734">
                  <c:v>5</c:v>
                </c:pt>
                <c:pt idx="1735">
                  <c:v>5</c:v>
                </c:pt>
                <c:pt idx="1736">
                  <c:v>5</c:v>
                </c:pt>
                <c:pt idx="1737">
                  <c:v>5</c:v>
                </c:pt>
                <c:pt idx="1738">
                  <c:v>5</c:v>
                </c:pt>
                <c:pt idx="1739">
                  <c:v>5</c:v>
                </c:pt>
                <c:pt idx="1740">
                  <c:v>5</c:v>
                </c:pt>
                <c:pt idx="1741">
                  <c:v>5</c:v>
                </c:pt>
                <c:pt idx="1742">
                  <c:v>5</c:v>
                </c:pt>
                <c:pt idx="1743">
                  <c:v>5</c:v>
                </c:pt>
                <c:pt idx="1744">
                  <c:v>5</c:v>
                </c:pt>
                <c:pt idx="1745">
                  <c:v>5</c:v>
                </c:pt>
                <c:pt idx="1746">
                  <c:v>5</c:v>
                </c:pt>
                <c:pt idx="1747">
                  <c:v>5</c:v>
                </c:pt>
                <c:pt idx="1748">
                  <c:v>5</c:v>
                </c:pt>
                <c:pt idx="1749">
                  <c:v>5</c:v>
                </c:pt>
                <c:pt idx="1750">
                  <c:v>5</c:v>
                </c:pt>
                <c:pt idx="1751">
                  <c:v>5</c:v>
                </c:pt>
                <c:pt idx="1752">
                  <c:v>5</c:v>
                </c:pt>
                <c:pt idx="1753">
                  <c:v>5</c:v>
                </c:pt>
                <c:pt idx="1754">
                  <c:v>5</c:v>
                </c:pt>
                <c:pt idx="1755">
                  <c:v>5</c:v>
                </c:pt>
                <c:pt idx="1756">
                  <c:v>5</c:v>
                </c:pt>
                <c:pt idx="1757">
                  <c:v>5</c:v>
                </c:pt>
                <c:pt idx="1758">
                  <c:v>5</c:v>
                </c:pt>
                <c:pt idx="1759">
                  <c:v>5</c:v>
                </c:pt>
                <c:pt idx="1760">
                  <c:v>5</c:v>
                </c:pt>
                <c:pt idx="1761">
                  <c:v>5</c:v>
                </c:pt>
                <c:pt idx="1762">
                  <c:v>5</c:v>
                </c:pt>
                <c:pt idx="1763">
                  <c:v>5</c:v>
                </c:pt>
                <c:pt idx="1764">
                  <c:v>5</c:v>
                </c:pt>
                <c:pt idx="1765">
                  <c:v>5</c:v>
                </c:pt>
                <c:pt idx="1766">
                  <c:v>5</c:v>
                </c:pt>
                <c:pt idx="1767">
                  <c:v>5</c:v>
                </c:pt>
                <c:pt idx="1768">
                  <c:v>5</c:v>
                </c:pt>
                <c:pt idx="1769">
                  <c:v>5</c:v>
                </c:pt>
                <c:pt idx="1770">
                  <c:v>5</c:v>
                </c:pt>
                <c:pt idx="1771">
                  <c:v>5</c:v>
                </c:pt>
                <c:pt idx="1772">
                  <c:v>5</c:v>
                </c:pt>
                <c:pt idx="1773">
                  <c:v>5</c:v>
                </c:pt>
                <c:pt idx="1774">
                  <c:v>5</c:v>
                </c:pt>
                <c:pt idx="1775">
                  <c:v>5</c:v>
                </c:pt>
                <c:pt idx="1776">
                  <c:v>5</c:v>
                </c:pt>
                <c:pt idx="1777">
                  <c:v>5</c:v>
                </c:pt>
                <c:pt idx="1778">
                  <c:v>5</c:v>
                </c:pt>
                <c:pt idx="1779">
                  <c:v>5</c:v>
                </c:pt>
                <c:pt idx="1780">
                  <c:v>5</c:v>
                </c:pt>
                <c:pt idx="1781">
                  <c:v>5</c:v>
                </c:pt>
                <c:pt idx="1782">
                  <c:v>5</c:v>
                </c:pt>
                <c:pt idx="1783">
                  <c:v>5</c:v>
                </c:pt>
                <c:pt idx="1784">
                  <c:v>5</c:v>
                </c:pt>
                <c:pt idx="1785">
                  <c:v>5</c:v>
                </c:pt>
                <c:pt idx="1786">
                  <c:v>5</c:v>
                </c:pt>
                <c:pt idx="1787">
                  <c:v>5</c:v>
                </c:pt>
                <c:pt idx="1788">
                  <c:v>5</c:v>
                </c:pt>
                <c:pt idx="1789">
                  <c:v>5</c:v>
                </c:pt>
                <c:pt idx="1790">
                  <c:v>5</c:v>
                </c:pt>
                <c:pt idx="1791">
                  <c:v>5</c:v>
                </c:pt>
                <c:pt idx="1792">
                  <c:v>5</c:v>
                </c:pt>
                <c:pt idx="1793">
                  <c:v>5</c:v>
                </c:pt>
                <c:pt idx="1794">
                  <c:v>5</c:v>
                </c:pt>
                <c:pt idx="1795">
                  <c:v>5</c:v>
                </c:pt>
                <c:pt idx="1796">
                  <c:v>5</c:v>
                </c:pt>
                <c:pt idx="1797">
                  <c:v>5</c:v>
                </c:pt>
                <c:pt idx="1798">
                  <c:v>5</c:v>
                </c:pt>
                <c:pt idx="1799">
                  <c:v>5</c:v>
                </c:pt>
                <c:pt idx="1800">
                  <c:v>5</c:v>
                </c:pt>
                <c:pt idx="1801">
                  <c:v>5</c:v>
                </c:pt>
                <c:pt idx="1802">
                  <c:v>5</c:v>
                </c:pt>
                <c:pt idx="1803">
                  <c:v>5</c:v>
                </c:pt>
                <c:pt idx="1804">
                  <c:v>5</c:v>
                </c:pt>
                <c:pt idx="1805">
                  <c:v>5</c:v>
                </c:pt>
                <c:pt idx="1806">
                  <c:v>5</c:v>
                </c:pt>
                <c:pt idx="1807">
                  <c:v>5</c:v>
                </c:pt>
                <c:pt idx="1808">
                  <c:v>5</c:v>
                </c:pt>
                <c:pt idx="1809">
                  <c:v>5</c:v>
                </c:pt>
                <c:pt idx="1810">
                  <c:v>5</c:v>
                </c:pt>
                <c:pt idx="1811">
                  <c:v>5</c:v>
                </c:pt>
                <c:pt idx="1812">
                  <c:v>5</c:v>
                </c:pt>
                <c:pt idx="1813">
                  <c:v>5</c:v>
                </c:pt>
                <c:pt idx="1814">
                  <c:v>5</c:v>
                </c:pt>
                <c:pt idx="1815">
                  <c:v>5</c:v>
                </c:pt>
                <c:pt idx="1816">
                  <c:v>5</c:v>
                </c:pt>
                <c:pt idx="1817">
                  <c:v>5</c:v>
                </c:pt>
                <c:pt idx="1818">
                  <c:v>5</c:v>
                </c:pt>
                <c:pt idx="1819">
                  <c:v>5</c:v>
                </c:pt>
                <c:pt idx="1820">
                  <c:v>5</c:v>
                </c:pt>
                <c:pt idx="1821">
                  <c:v>5</c:v>
                </c:pt>
                <c:pt idx="1822">
                  <c:v>5</c:v>
                </c:pt>
                <c:pt idx="1823">
                  <c:v>5</c:v>
                </c:pt>
                <c:pt idx="1824">
                  <c:v>5</c:v>
                </c:pt>
                <c:pt idx="1825">
                  <c:v>0</c:v>
                </c:pt>
                <c:pt idx="1826">
                  <c:v>0</c:v>
                </c:pt>
                <c:pt idx="1827">
                  <c:v>0</c:v>
                </c:pt>
                <c:pt idx="1828">
                  <c:v>0</c:v>
                </c:pt>
                <c:pt idx="1829">
                  <c:v>0</c:v>
                </c:pt>
                <c:pt idx="1830">
                  <c:v>0</c:v>
                </c:pt>
                <c:pt idx="1831">
                  <c:v>0</c:v>
                </c:pt>
                <c:pt idx="1832">
                  <c:v>0</c:v>
                </c:pt>
                <c:pt idx="1833">
                  <c:v>0</c:v>
                </c:pt>
                <c:pt idx="1834">
                  <c:v>0</c:v>
                </c:pt>
                <c:pt idx="1835">
                  <c:v>0</c:v>
                </c:pt>
                <c:pt idx="1836">
                  <c:v>0</c:v>
                </c:pt>
                <c:pt idx="1837">
                  <c:v>0</c:v>
                </c:pt>
                <c:pt idx="1838">
                  <c:v>0</c:v>
                </c:pt>
                <c:pt idx="1839">
                  <c:v>0</c:v>
                </c:pt>
                <c:pt idx="1840">
                  <c:v>0</c:v>
                </c:pt>
                <c:pt idx="1841">
                  <c:v>0</c:v>
                </c:pt>
                <c:pt idx="1842">
                  <c:v>0</c:v>
                </c:pt>
                <c:pt idx="1843">
                  <c:v>0</c:v>
                </c:pt>
                <c:pt idx="1844">
                  <c:v>0</c:v>
                </c:pt>
                <c:pt idx="1845">
                  <c:v>0</c:v>
                </c:pt>
                <c:pt idx="1846">
                  <c:v>0</c:v>
                </c:pt>
                <c:pt idx="1847">
                  <c:v>0</c:v>
                </c:pt>
                <c:pt idx="1848">
                  <c:v>0</c:v>
                </c:pt>
                <c:pt idx="1849">
                  <c:v>0</c:v>
                </c:pt>
                <c:pt idx="1850">
                  <c:v>0</c:v>
                </c:pt>
                <c:pt idx="1851">
                  <c:v>0</c:v>
                </c:pt>
                <c:pt idx="1852">
                  <c:v>0</c:v>
                </c:pt>
                <c:pt idx="1853">
                  <c:v>0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</c:v>
                </c:pt>
                <c:pt idx="1859">
                  <c:v>0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0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0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FB-4164-8399-EE9A3BD984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2736591"/>
        <c:axId val="72744495"/>
      </c:lineChart>
      <c:catAx>
        <c:axId val="72736591"/>
        <c:scaling>
          <c:orientation val="minMax"/>
        </c:scaling>
        <c:delete val="0"/>
        <c:axPos val="b"/>
        <c:numFmt formatCode="[$-F400]h:mm:ss\ AM/P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44495"/>
        <c:crosses val="autoZero"/>
        <c:auto val="1"/>
        <c:lblAlgn val="ctr"/>
        <c:lblOffset val="100"/>
        <c:noMultiLvlLbl val="0"/>
      </c:catAx>
      <c:valAx>
        <c:axId val="72744495"/>
        <c:scaling>
          <c:orientation val="minMax"/>
          <c:max val="3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in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7365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png"/><Relationship Id="rId13" Type="http://schemas.openxmlformats.org/officeDocument/2006/relationships/image" Target="../media/image56.png"/><Relationship Id="rId18" Type="http://schemas.openxmlformats.org/officeDocument/2006/relationships/image" Target="../media/image61.png"/><Relationship Id="rId26" Type="http://schemas.openxmlformats.org/officeDocument/2006/relationships/image" Target="../media/image69.png"/><Relationship Id="rId3" Type="http://schemas.openxmlformats.org/officeDocument/2006/relationships/image" Target="../media/image46.png"/><Relationship Id="rId21" Type="http://schemas.openxmlformats.org/officeDocument/2006/relationships/image" Target="../media/image64.png"/><Relationship Id="rId7" Type="http://schemas.openxmlformats.org/officeDocument/2006/relationships/image" Target="../media/image50.png"/><Relationship Id="rId12" Type="http://schemas.openxmlformats.org/officeDocument/2006/relationships/image" Target="../media/image55.png"/><Relationship Id="rId17" Type="http://schemas.openxmlformats.org/officeDocument/2006/relationships/image" Target="../media/image60.png"/><Relationship Id="rId25" Type="http://schemas.openxmlformats.org/officeDocument/2006/relationships/image" Target="../media/image68.png"/><Relationship Id="rId2" Type="http://schemas.openxmlformats.org/officeDocument/2006/relationships/image" Target="../media/image45.png"/><Relationship Id="rId16" Type="http://schemas.openxmlformats.org/officeDocument/2006/relationships/image" Target="../media/image59.png"/><Relationship Id="rId20" Type="http://schemas.openxmlformats.org/officeDocument/2006/relationships/image" Target="../media/image63.png"/><Relationship Id="rId1" Type="http://schemas.openxmlformats.org/officeDocument/2006/relationships/chart" Target="../charts/chart1.xml"/><Relationship Id="rId6" Type="http://schemas.openxmlformats.org/officeDocument/2006/relationships/image" Target="../media/image49.png"/><Relationship Id="rId11" Type="http://schemas.openxmlformats.org/officeDocument/2006/relationships/image" Target="../media/image54.png"/><Relationship Id="rId24" Type="http://schemas.openxmlformats.org/officeDocument/2006/relationships/image" Target="../media/image67.png"/><Relationship Id="rId5" Type="http://schemas.openxmlformats.org/officeDocument/2006/relationships/image" Target="../media/image48.png"/><Relationship Id="rId15" Type="http://schemas.openxmlformats.org/officeDocument/2006/relationships/image" Target="../media/image58.png"/><Relationship Id="rId23" Type="http://schemas.openxmlformats.org/officeDocument/2006/relationships/image" Target="../media/image66.png"/><Relationship Id="rId10" Type="http://schemas.openxmlformats.org/officeDocument/2006/relationships/image" Target="../media/image53.png"/><Relationship Id="rId19" Type="http://schemas.openxmlformats.org/officeDocument/2006/relationships/image" Target="../media/image62.png"/><Relationship Id="rId4" Type="http://schemas.openxmlformats.org/officeDocument/2006/relationships/image" Target="../media/image47.png"/><Relationship Id="rId9" Type="http://schemas.openxmlformats.org/officeDocument/2006/relationships/image" Target="../media/image52.png"/><Relationship Id="rId14" Type="http://schemas.openxmlformats.org/officeDocument/2006/relationships/image" Target="../media/image57.png"/><Relationship Id="rId22" Type="http://schemas.openxmlformats.org/officeDocument/2006/relationships/image" Target="../media/image65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180975</xdr:colOff>
      <xdr:row>8</xdr:row>
      <xdr:rowOff>66675</xdr:rowOff>
    </xdr:from>
    <xdr:to>
      <xdr:col>4</xdr:col>
      <xdr:colOff>3794308</xdr:colOff>
      <xdr:row>12</xdr:row>
      <xdr:rowOff>17052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A8534B4D-820F-49D3-B0E0-FB32297A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29225" y="1685925"/>
          <a:ext cx="3622858" cy="740952"/>
        </a:xfrm>
        <a:prstGeom prst="rect">
          <a:avLst/>
        </a:prstGeom>
      </xdr:spPr>
    </xdr:pic>
    <xdr:clientData/>
  </xdr:twoCellAnchor>
  <xdr:twoCellAnchor editAs="oneCell">
    <xdr:from>
      <xdr:col>4</xdr:col>
      <xdr:colOff>253365</xdr:colOff>
      <xdr:row>16</xdr:row>
      <xdr:rowOff>72391</xdr:rowOff>
    </xdr:from>
    <xdr:to>
      <xdr:col>4</xdr:col>
      <xdr:colOff>4173275</xdr:colOff>
      <xdr:row>32</xdr:row>
      <xdr:rowOff>192406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6AD5457E-E69A-4A6E-8EED-7C1A9020E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01615" y="3291841"/>
          <a:ext cx="3910385" cy="3320415"/>
        </a:xfrm>
        <a:prstGeom prst="rect">
          <a:avLst/>
        </a:prstGeom>
      </xdr:spPr>
    </xdr:pic>
    <xdr:clientData/>
  </xdr:twoCellAnchor>
  <xdr:twoCellAnchor editAs="oneCell">
    <xdr:from>
      <xdr:col>3</xdr:col>
      <xdr:colOff>817244</xdr:colOff>
      <xdr:row>38</xdr:row>
      <xdr:rowOff>89534</xdr:rowOff>
    </xdr:from>
    <xdr:to>
      <xdr:col>4</xdr:col>
      <xdr:colOff>4401018</xdr:colOff>
      <xdr:row>50</xdr:row>
      <xdr:rowOff>188595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EB8ED600-BACE-4837-890B-8D56769BE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60344" y="7709534"/>
          <a:ext cx="6685114" cy="2499361"/>
        </a:xfrm>
        <a:prstGeom prst="rect">
          <a:avLst/>
        </a:prstGeom>
      </xdr:spPr>
    </xdr:pic>
    <xdr:clientData/>
  </xdr:twoCellAnchor>
  <xdr:twoCellAnchor editAs="oneCell">
    <xdr:from>
      <xdr:col>3</xdr:col>
      <xdr:colOff>1283971</xdr:colOff>
      <xdr:row>55</xdr:row>
      <xdr:rowOff>26670</xdr:rowOff>
    </xdr:from>
    <xdr:to>
      <xdr:col>4</xdr:col>
      <xdr:colOff>2453641</xdr:colOff>
      <xdr:row>71</xdr:row>
      <xdr:rowOff>169353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B64C967-346F-4858-B1B6-62EEE9D48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7071" y="11047095"/>
          <a:ext cx="4278630" cy="3331653"/>
        </a:xfrm>
        <a:prstGeom prst="rect">
          <a:avLst/>
        </a:prstGeom>
      </xdr:spPr>
    </xdr:pic>
    <xdr:clientData/>
  </xdr:twoCellAnchor>
  <xdr:twoCellAnchor editAs="oneCell">
    <xdr:from>
      <xdr:col>3</xdr:col>
      <xdr:colOff>1844040</xdr:colOff>
      <xdr:row>74</xdr:row>
      <xdr:rowOff>162725</xdr:rowOff>
    </xdr:from>
    <xdr:to>
      <xdr:col>4</xdr:col>
      <xdr:colOff>1600200</xdr:colOff>
      <xdr:row>82</xdr:row>
      <xdr:rowOff>136890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D1BC0F92-4AB7-496C-A78C-AE3449A9C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87140" y="14983625"/>
          <a:ext cx="2861310" cy="1578175"/>
        </a:xfrm>
        <a:prstGeom prst="rect">
          <a:avLst/>
        </a:prstGeom>
      </xdr:spPr>
    </xdr:pic>
    <xdr:clientData/>
  </xdr:twoCellAnchor>
  <xdr:twoCellAnchor editAs="oneCell">
    <xdr:from>
      <xdr:col>3</xdr:col>
      <xdr:colOff>1514475</xdr:colOff>
      <xdr:row>85</xdr:row>
      <xdr:rowOff>173355</xdr:rowOff>
    </xdr:from>
    <xdr:to>
      <xdr:col>4</xdr:col>
      <xdr:colOff>2039801</xdr:colOff>
      <xdr:row>97</xdr:row>
      <xdr:rowOff>60674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CF901552-6411-4B64-A736-6811C2964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57575" y="17194530"/>
          <a:ext cx="3622856" cy="2287619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180976</xdr:colOff>
      <xdr:row>100</xdr:row>
      <xdr:rowOff>131120</xdr:rowOff>
    </xdr:from>
    <xdr:to>
      <xdr:col>4</xdr:col>
      <xdr:colOff>5187316</xdr:colOff>
      <xdr:row>121</xdr:row>
      <xdr:rowOff>199279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5352729-8069-41CA-9CB2-3D3920E3B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24076" y="20152670"/>
          <a:ext cx="8111490" cy="426868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238125</xdr:colOff>
      <xdr:row>1</xdr:row>
      <xdr:rowOff>180859</xdr:rowOff>
    </xdr:from>
    <xdr:to>
      <xdr:col>19</xdr:col>
      <xdr:colOff>283845</xdr:colOff>
      <xdr:row>10</xdr:row>
      <xdr:rowOff>96850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66E2311-BD44-48FD-B5E9-DB02CBA61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00525" y="380884"/>
          <a:ext cx="6008370" cy="1716216"/>
        </a:xfrm>
        <a:prstGeom prst="rect">
          <a:avLst/>
        </a:prstGeom>
      </xdr:spPr>
    </xdr:pic>
    <xdr:clientData/>
  </xdr:twoCellAnchor>
  <xdr:twoCellAnchor editAs="oneCell">
    <xdr:from>
      <xdr:col>14</xdr:col>
      <xdr:colOff>533400</xdr:colOff>
      <xdr:row>12</xdr:row>
      <xdr:rowOff>238125</xdr:rowOff>
    </xdr:from>
    <xdr:to>
      <xdr:col>20</xdr:col>
      <xdr:colOff>403375</xdr:colOff>
      <xdr:row>31</xdr:row>
      <xdr:rowOff>530743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0E1BCF8-E9F9-4F31-8F53-1F17B1668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24700" y="2847975"/>
          <a:ext cx="3880000" cy="60266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127158</xdr:colOff>
      <xdr:row>33</xdr:row>
      <xdr:rowOff>77151</xdr:rowOff>
    </xdr:from>
    <xdr:to>
      <xdr:col>5</xdr:col>
      <xdr:colOff>127158</xdr:colOff>
      <xdr:row>48</xdr:row>
      <xdr:rowOff>71437</xdr:rowOff>
    </xdr:to>
    <xdr:cxnSp macro="">
      <xdr:nvCxnSpPr>
        <xdr:cNvPr id="2" name="직선 연결선 1">
          <a:extLst>
            <a:ext uri="{FF2B5EF4-FFF2-40B4-BE49-F238E27FC236}">
              <a16:creationId xmlns:a16="http://schemas.microsoft.com/office/drawing/2014/main" id="{E20043A8-6184-423B-9C10-70C54120F0EB}"/>
            </a:ext>
          </a:extLst>
        </xdr:cNvPr>
        <xdr:cNvCxnSpPr/>
      </xdr:nvCxnSpPr>
      <xdr:spPr>
        <a:xfrm>
          <a:off x="2639377" y="7280432"/>
          <a:ext cx="0" cy="2816068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3809</xdr:colOff>
      <xdr:row>33</xdr:row>
      <xdr:rowOff>41432</xdr:rowOff>
    </xdr:from>
    <xdr:to>
      <xdr:col>12</xdr:col>
      <xdr:colOff>3809</xdr:colOff>
      <xdr:row>34</xdr:row>
      <xdr:rowOff>11906</xdr:rowOff>
    </xdr:to>
    <xdr:cxnSp macro="">
      <xdr:nvCxnSpPr>
        <xdr:cNvPr id="8" name="직선 연결선 7">
          <a:extLst>
            <a:ext uri="{FF2B5EF4-FFF2-40B4-BE49-F238E27FC236}">
              <a16:creationId xmlns:a16="http://schemas.microsoft.com/office/drawing/2014/main" id="{CC074727-1FC1-4EC2-B088-985E279403A7}"/>
            </a:ext>
          </a:extLst>
        </xdr:cNvPr>
        <xdr:cNvCxnSpPr/>
      </xdr:nvCxnSpPr>
      <xdr:spPr>
        <a:xfrm>
          <a:off x="3432809" y="8054338"/>
          <a:ext cx="0" cy="17288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66</xdr:col>
      <xdr:colOff>3808</xdr:colOff>
      <xdr:row>36</xdr:row>
      <xdr:rowOff>11906</xdr:rowOff>
    </xdr:from>
    <xdr:to>
      <xdr:col>66</xdr:col>
      <xdr:colOff>3808</xdr:colOff>
      <xdr:row>36</xdr:row>
      <xdr:rowOff>186690</xdr:rowOff>
    </xdr:to>
    <xdr:cxnSp macro="">
      <xdr:nvCxnSpPr>
        <xdr:cNvPr id="10" name="직선 연결선 9">
          <a:extLst>
            <a:ext uri="{FF2B5EF4-FFF2-40B4-BE49-F238E27FC236}">
              <a16:creationId xmlns:a16="http://schemas.microsoft.com/office/drawing/2014/main" id="{824DF921-98E0-4EB6-AC46-8359FC66569E}"/>
            </a:ext>
          </a:extLst>
        </xdr:cNvPr>
        <xdr:cNvCxnSpPr/>
      </xdr:nvCxnSpPr>
      <xdr:spPr>
        <a:xfrm>
          <a:off x="10505121" y="9036844"/>
          <a:ext cx="0" cy="174784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127159</xdr:colOff>
      <xdr:row>33</xdr:row>
      <xdr:rowOff>200023</xdr:rowOff>
    </xdr:from>
    <xdr:to>
      <xdr:col>66</xdr:col>
      <xdr:colOff>11906</xdr:colOff>
      <xdr:row>36</xdr:row>
      <xdr:rowOff>23812</xdr:rowOff>
    </xdr:to>
    <xdr:cxnSp macro="">
      <xdr:nvCxnSpPr>
        <xdr:cNvPr id="11" name="직선 연결선 10">
          <a:extLst>
            <a:ext uri="{FF2B5EF4-FFF2-40B4-BE49-F238E27FC236}">
              <a16:creationId xmlns:a16="http://schemas.microsoft.com/office/drawing/2014/main" id="{54971937-5917-4459-9574-8DD5C4CCEEC8}"/>
            </a:ext>
          </a:extLst>
        </xdr:cNvPr>
        <xdr:cNvCxnSpPr/>
      </xdr:nvCxnSpPr>
      <xdr:spPr>
        <a:xfrm>
          <a:off x="3425190" y="8212929"/>
          <a:ext cx="7088029" cy="83582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-1</xdr:colOff>
      <xdr:row>29</xdr:row>
      <xdr:rowOff>63340</xdr:rowOff>
    </xdr:from>
    <xdr:to>
      <xdr:col>6</xdr:col>
      <xdr:colOff>-1</xdr:colOff>
      <xdr:row>31</xdr:row>
      <xdr:rowOff>166687</xdr:rowOff>
    </xdr:to>
    <xdr:cxnSp macro="">
      <xdr:nvCxnSpPr>
        <xdr:cNvPr id="7" name="직선 연결선 6">
          <a:extLst>
            <a:ext uri="{FF2B5EF4-FFF2-40B4-BE49-F238E27FC236}">
              <a16:creationId xmlns:a16="http://schemas.microsoft.com/office/drawing/2014/main" id="{A3DF3372-FE20-4969-9A7C-CF7E154FCA58}"/>
            </a:ext>
          </a:extLst>
        </xdr:cNvPr>
        <xdr:cNvCxnSpPr/>
      </xdr:nvCxnSpPr>
      <xdr:spPr>
        <a:xfrm>
          <a:off x="2643187" y="6409371"/>
          <a:ext cx="0" cy="50816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-1</xdr:colOff>
      <xdr:row>30</xdr:row>
      <xdr:rowOff>59531</xdr:rowOff>
    </xdr:from>
    <xdr:to>
      <xdr:col>18</xdr:col>
      <xdr:colOff>-1</xdr:colOff>
      <xdr:row>31</xdr:row>
      <xdr:rowOff>174307</xdr:rowOff>
    </xdr:to>
    <xdr:cxnSp macro="">
      <xdr:nvCxnSpPr>
        <xdr:cNvPr id="9" name="직선 연결선 8">
          <a:extLst>
            <a:ext uri="{FF2B5EF4-FFF2-40B4-BE49-F238E27FC236}">
              <a16:creationId xmlns:a16="http://schemas.microsoft.com/office/drawing/2014/main" id="{4D35614C-19AC-46EF-880A-12EC6BA46EF8}"/>
            </a:ext>
          </a:extLst>
        </xdr:cNvPr>
        <xdr:cNvCxnSpPr/>
      </xdr:nvCxnSpPr>
      <xdr:spPr>
        <a:xfrm>
          <a:off x="4214812" y="6607969"/>
          <a:ext cx="0" cy="31718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30</xdr:col>
      <xdr:colOff>-1</xdr:colOff>
      <xdr:row>29</xdr:row>
      <xdr:rowOff>43813</xdr:rowOff>
    </xdr:from>
    <xdr:to>
      <xdr:col>30</xdr:col>
      <xdr:colOff>-1</xdr:colOff>
      <xdr:row>31</xdr:row>
      <xdr:rowOff>162400</xdr:rowOff>
    </xdr:to>
    <xdr:cxnSp macro="">
      <xdr:nvCxnSpPr>
        <xdr:cNvPr id="12" name="직선 연결선 11">
          <a:extLst>
            <a:ext uri="{FF2B5EF4-FFF2-40B4-BE49-F238E27FC236}">
              <a16:creationId xmlns:a16="http://schemas.microsoft.com/office/drawing/2014/main" id="{9F52D8D8-1FD0-4D3F-8885-7D7CBA9FCDEB}"/>
            </a:ext>
          </a:extLst>
        </xdr:cNvPr>
        <xdr:cNvCxnSpPr/>
      </xdr:nvCxnSpPr>
      <xdr:spPr>
        <a:xfrm>
          <a:off x="5786437" y="6389844"/>
          <a:ext cx="0" cy="52340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10001</xdr:colOff>
      <xdr:row>31</xdr:row>
      <xdr:rowOff>85249</xdr:rowOff>
    </xdr:from>
    <xdr:to>
      <xdr:col>18</xdr:col>
      <xdr:colOff>-1</xdr:colOff>
      <xdr:row>31</xdr:row>
      <xdr:rowOff>85249</xdr:rowOff>
    </xdr:to>
    <xdr:cxnSp macro="">
      <xdr:nvCxnSpPr>
        <xdr:cNvPr id="13" name="직선 화살표 연결선 12">
          <a:extLst>
            <a:ext uri="{FF2B5EF4-FFF2-40B4-BE49-F238E27FC236}">
              <a16:creationId xmlns:a16="http://schemas.microsoft.com/office/drawing/2014/main" id="{32FF7FF6-CEA4-4E40-810B-F1428C654633}"/>
            </a:ext>
          </a:extLst>
        </xdr:cNvPr>
        <xdr:cNvCxnSpPr/>
      </xdr:nvCxnSpPr>
      <xdr:spPr>
        <a:xfrm>
          <a:off x="2653189" y="6836093"/>
          <a:ext cx="1561623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11906</xdr:colOff>
      <xdr:row>31</xdr:row>
      <xdr:rowOff>87154</xdr:rowOff>
    </xdr:from>
    <xdr:to>
      <xdr:col>30</xdr:col>
      <xdr:colOff>-1</xdr:colOff>
      <xdr:row>31</xdr:row>
      <xdr:rowOff>87154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A7982B50-8644-4394-969A-B05B02646B6A}"/>
            </a:ext>
          </a:extLst>
        </xdr:cNvPr>
        <xdr:cNvCxnSpPr/>
      </xdr:nvCxnSpPr>
      <xdr:spPr>
        <a:xfrm>
          <a:off x="4226719" y="6837998"/>
          <a:ext cx="1559718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39528</xdr:colOff>
      <xdr:row>30</xdr:row>
      <xdr:rowOff>11430</xdr:rowOff>
    </xdr:from>
    <xdr:to>
      <xdr:col>29</xdr:col>
      <xdr:colOff>119062</xdr:colOff>
      <xdr:row>30</xdr:row>
      <xdr:rowOff>11430</xdr:rowOff>
    </xdr:to>
    <xdr:cxnSp macro="">
      <xdr:nvCxnSpPr>
        <xdr:cNvPr id="16" name="직선 화살표 연결선 15">
          <a:extLst>
            <a:ext uri="{FF2B5EF4-FFF2-40B4-BE49-F238E27FC236}">
              <a16:creationId xmlns:a16="http://schemas.microsoft.com/office/drawing/2014/main" id="{9A676877-A471-4771-AB3D-5C5364F39383}"/>
            </a:ext>
          </a:extLst>
        </xdr:cNvPr>
        <xdr:cNvCxnSpPr/>
      </xdr:nvCxnSpPr>
      <xdr:spPr>
        <a:xfrm>
          <a:off x="2682716" y="6559868"/>
          <a:ext cx="3091815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23812</xdr:colOff>
      <xdr:row>56</xdr:row>
      <xdr:rowOff>93344</xdr:rowOff>
    </xdr:from>
    <xdr:to>
      <xdr:col>26</xdr:col>
      <xdr:colOff>105251</xdr:colOff>
      <xdr:row>56</xdr:row>
      <xdr:rowOff>93344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53794141-F55C-4463-B80B-CCC4010C0139}"/>
            </a:ext>
          </a:extLst>
        </xdr:cNvPr>
        <xdr:cNvCxnSpPr/>
      </xdr:nvCxnSpPr>
      <xdr:spPr>
        <a:xfrm>
          <a:off x="3976687" y="11832907"/>
          <a:ext cx="139112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21908</xdr:colOff>
      <xdr:row>56</xdr:row>
      <xdr:rowOff>117156</xdr:rowOff>
    </xdr:from>
    <xdr:to>
      <xdr:col>56</xdr:col>
      <xdr:colOff>21908</xdr:colOff>
      <xdr:row>56</xdr:row>
      <xdr:rowOff>117156</xdr:rowOff>
    </xdr:to>
    <xdr:cxnSp macro="">
      <xdr:nvCxnSpPr>
        <xdr:cNvPr id="14" name="직선 화살표 연결선 13">
          <a:extLst>
            <a:ext uri="{FF2B5EF4-FFF2-40B4-BE49-F238E27FC236}">
              <a16:creationId xmlns:a16="http://schemas.microsoft.com/office/drawing/2014/main" id="{AEA6C0A7-1D55-40C0-BCE8-2E52B66B1992}"/>
            </a:ext>
          </a:extLst>
        </xdr:cNvPr>
        <xdr:cNvCxnSpPr/>
      </xdr:nvCxnSpPr>
      <xdr:spPr>
        <a:xfrm>
          <a:off x="8165783" y="11856719"/>
          <a:ext cx="10477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10518</xdr:colOff>
      <xdr:row>57</xdr:row>
      <xdr:rowOff>130968</xdr:rowOff>
    </xdr:from>
    <xdr:to>
      <xdr:col>71</xdr:col>
      <xdr:colOff>42506</xdr:colOff>
      <xdr:row>61</xdr:row>
      <xdr:rowOff>95911</xdr:rowOff>
    </xdr:to>
    <xdr:sp macro="" textlink="">
      <xdr:nvSpPr>
        <xdr:cNvPr id="5" name="자유형: 도형 4">
          <a:extLst>
            <a:ext uri="{FF2B5EF4-FFF2-40B4-BE49-F238E27FC236}">
              <a16:creationId xmlns:a16="http://schemas.microsoft.com/office/drawing/2014/main" id="{683DAC72-1E56-483A-90B6-1BB7B0966256}"/>
            </a:ext>
          </a:extLst>
        </xdr:cNvPr>
        <xdr:cNvSpPr/>
      </xdr:nvSpPr>
      <xdr:spPr>
        <a:xfrm>
          <a:off x="5142112" y="12072937"/>
          <a:ext cx="6056550" cy="774568"/>
        </a:xfrm>
        <a:custGeom>
          <a:avLst/>
          <a:gdLst>
            <a:gd name="connsiteX0" fmla="*/ 5978325 w 6056550"/>
            <a:gd name="connsiteY0" fmla="*/ 154782 h 774568"/>
            <a:gd name="connsiteX1" fmla="*/ 5621138 w 6056550"/>
            <a:gd name="connsiteY1" fmla="*/ 476250 h 774568"/>
            <a:gd name="connsiteX2" fmla="*/ 2632669 w 6056550"/>
            <a:gd name="connsiteY2" fmla="*/ 773907 h 774568"/>
            <a:gd name="connsiteX3" fmla="*/ 84732 w 6056550"/>
            <a:gd name="connsiteY3" fmla="*/ 392907 h 774568"/>
            <a:gd name="connsiteX4" fmla="*/ 560982 w 6056550"/>
            <a:gd name="connsiteY4" fmla="*/ 0 h 774568"/>
            <a:gd name="connsiteX5" fmla="*/ 560982 w 6056550"/>
            <a:gd name="connsiteY5" fmla="*/ 0 h 77456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</a:cxnLst>
          <a:rect l="l" t="t" r="r" b="b"/>
          <a:pathLst>
            <a:path w="6056550" h="774568">
              <a:moveTo>
                <a:pt x="5978325" y="154782"/>
              </a:moveTo>
              <a:cubicBezTo>
                <a:pt x="6078536" y="263922"/>
                <a:pt x="6178747" y="373063"/>
                <a:pt x="5621138" y="476250"/>
              </a:cubicBezTo>
              <a:cubicBezTo>
                <a:pt x="5063529" y="579437"/>
                <a:pt x="3555403" y="787797"/>
                <a:pt x="2632669" y="773907"/>
              </a:cubicBezTo>
              <a:cubicBezTo>
                <a:pt x="1709935" y="760017"/>
                <a:pt x="430013" y="521892"/>
                <a:pt x="84732" y="392907"/>
              </a:cubicBezTo>
              <a:cubicBezTo>
                <a:pt x="-260549" y="263923"/>
                <a:pt x="560982" y="0"/>
                <a:pt x="560982" y="0"/>
              </a:cubicBezTo>
              <a:lnTo>
                <a:pt x="560982" y="0"/>
              </a:lnTo>
            </a:path>
          </a:pathLst>
        </a:custGeom>
        <a:noFill/>
        <a:ln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35</xdr:col>
      <xdr:colOff>20003</xdr:colOff>
      <xdr:row>53</xdr:row>
      <xdr:rowOff>35718</xdr:rowOff>
    </xdr:from>
    <xdr:to>
      <xdr:col>41</xdr:col>
      <xdr:colOff>124777</xdr:colOff>
      <xdr:row>55</xdr:row>
      <xdr:rowOff>57150</xdr:rowOff>
    </xdr:to>
    <xdr:sp macro="" textlink="">
      <xdr:nvSpPr>
        <xdr:cNvPr id="17" name="화살표: 아래로 구부러짐 16">
          <a:extLst>
            <a:ext uri="{FF2B5EF4-FFF2-40B4-BE49-F238E27FC236}">
              <a16:creationId xmlns:a16="http://schemas.microsoft.com/office/drawing/2014/main" id="{ACF8E674-BC03-44AE-989C-76DCBD737BFE}"/>
            </a:ext>
          </a:extLst>
        </xdr:cNvPr>
        <xdr:cNvSpPr/>
      </xdr:nvSpPr>
      <xdr:spPr>
        <a:xfrm>
          <a:off x="6461284" y="11168062"/>
          <a:ext cx="890587" cy="426244"/>
        </a:xfrm>
        <a:prstGeom prst="curvedDownArrow">
          <a:avLst>
            <a:gd name="adj1" fmla="val 8353"/>
            <a:gd name="adj2" fmla="val 64335"/>
            <a:gd name="adj3" fmla="val 250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63</xdr:col>
      <xdr:colOff>51912</xdr:colOff>
      <xdr:row>53</xdr:row>
      <xdr:rowOff>47624</xdr:rowOff>
    </xdr:from>
    <xdr:to>
      <xdr:col>70</xdr:col>
      <xdr:colOff>31432</xdr:colOff>
      <xdr:row>55</xdr:row>
      <xdr:rowOff>65246</xdr:rowOff>
    </xdr:to>
    <xdr:sp macro="" textlink="">
      <xdr:nvSpPr>
        <xdr:cNvPr id="18" name="화살표: 아래로 구부러짐 17">
          <a:extLst>
            <a:ext uri="{FF2B5EF4-FFF2-40B4-BE49-F238E27FC236}">
              <a16:creationId xmlns:a16="http://schemas.microsoft.com/office/drawing/2014/main" id="{BE0B3E2D-65A3-402D-B397-503C7D20F337}"/>
            </a:ext>
          </a:extLst>
        </xdr:cNvPr>
        <xdr:cNvSpPr/>
      </xdr:nvSpPr>
      <xdr:spPr>
        <a:xfrm>
          <a:off x="10160318" y="11179968"/>
          <a:ext cx="896302" cy="422434"/>
        </a:xfrm>
        <a:prstGeom prst="curvedDownArrow">
          <a:avLst>
            <a:gd name="adj1" fmla="val 8353"/>
            <a:gd name="adj2" fmla="val 64335"/>
            <a:gd name="adj3" fmla="val 250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29</xdr:col>
      <xdr:colOff>0</xdr:colOff>
      <xdr:row>58</xdr:row>
      <xdr:rowOff>20002</xdr:rowOff>
    </xdr:from>
    <xdr:to>
      <xdr:col>39</xdr:col>
      <xdr:colOff>0</xdr:colOff>
      <xdr:row>64</xdr:row>
      <xdr:rowOff>23812</xdr:rowOff>
    </xdr:to>
    <xdr:sp macro="" textlink="">
      <xdr:nvSpPr>
        <xdr:cNvPr id="20" name="자유형: 도형 19">
          <a:extLst>
            <a:ext uri="{FF2B5EF4-FFF2-40B4-BE49-F238E27FC236}">
              <a16:creationId xmlns:a16="http://schemas.microsoft.com/office/drawing/2014/main" id="{1B14AD32-9E0E-4294-941E-9A6E77DD7EAA}"/>
            </a:ext>
          </a:extLst>
        </xdr:cNvPr>
        <xdr:cNvSpPr/>
      </xdr:nvSpPr>
      <xdr:spPr>
        <a:xfrm>
          <a:off x="5655469" y="12164377"/>
          <a:ext cx="1309687" cy="1218248"/>
        </a:xfrm>
        <a:custGeom>
          <a:avLst/>
          <a:gdLst>
            <a:gd name="connsiteX0" fmla="*/ 1666875 w 1666875"/>
            <a:gd name="connsiteY0" fmla="*/ 0 h 964407"/>
            <a:gd name="connsiteX1" fmla="*/ 1143000 w 1666875"/>
            <a:gd name="connsiteY1" fmla="*/ 714375 h 964407"/>
            <a:gd name="connsiteX2" fmla="*/ 0 w 1666875"/>
            <a:gd name="connsiteY2" fmla="*/ 964407 h 964407"/>
            <a:gd name="connsiteX3" fmla="*/ 0 w 1666875"/>
            <a:gd name="connsiteY3" fmla="*/ 964407 h 9644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66875" h="964407">
              <a:moveTo>
                <a:pt x="1666875" y="0"/>
              </a:moveTo>
              <a:cubicBezTo>
                <a:pt x="1543843" y="276820"/>
                <a:pt x="1420812" y="553641"/>
                <a:pt x="1143000" y="714375"/>
              </a:cubicBezTo>
              <a:cubicBezTo>
                <a:pt x="865188" y="875109"/>
                <a:pt x="0" y="964407"/>
                <a:pt x="0" y="964407"/>
              </a:cubicBezTo>
              <a:lnTo>
                <a:pt x="0" y="964407"/>
              </a:lnTo>
            </a:path>
          </a:pathLst>
        </a:custGeom>
        <a:noFill/>
        <a:ln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29</xdr:col>
      <xdr:colOff>0</xdr:colOff>
      <xdr:row>58</xdr:row>
      <xdr:rowOff>26192</xdr:rowOff>
    </xdr:from>
    <xdr:to>
      <xdr:col>67</xdr:col>
      <xdr:colOff>120968</xdr:colOff>
      <xdr:row>64</xdr:row>
      <xdr:rowOff>95249</xdr:rowOff>
    </xdr:to>
    <xdr:sp macro="" textlink="">
      <xdr:nvSpPr>
        <xdr:cNvPr id="21" name="자유형: 도형 20">
          <a:extLst>
            <a:ext uri="{FF2B5EF4-FFF2-40B4-BE49-F238E27FC236}">
              <a16:creationId xmlns:a16="http://schemas.microsoft.com/office/drawing/2014/main" id="{5DCC9187-6617-4217-9736-1C7BEC7C31B9}"/>
            </a:ext>
          </a:extLst>
        </xdr:cNvPr>
        <xdr:cNvSpPr/>
      </xdr:nvSpPr>
      <xdr:spPr>
        <a:xfrm>
          <a:off x="5655469" y="12170567"/>
          <a:ext cx="5097780" cy="1283495"/>
        </a:xfrm>
        <a:custGeom>
          <a:avLst/>
          <a:gdLst>
            <a:gd name="connsiteX0" fmla="*/ 1666875 w 1666875"/>
            <a:gd name="connsiteY0" fmla="*/ 0 h 964407"/>
            <a:gd name="connsiteX1" fmla="*/ 1143000 w 1666875"/>
            <a:gd name="connsiteY1" fmla="*/ 714375 h 964407"/>
            <a:gd name="connsiteX2" fmla="*/ 0 w 1666875"/>
            <a:gd name="connsiteY2" fmla="*/ 964407 h 964407"/>
            <a:gd name="connsiteX3" fmla="*/ 0 w 1666875"/>
            <a:gd name="connsiteY3" fmla="*/ 964407 h 96440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66875" h="964407">
              <a:moveTo>
                <a:pt x="1666875" y="0"/>
              </a:moveTo>
              <a:cubicBezTo>
                <a:pt x="1543843" y="276820"/>
                <a:pt x="1420812" y="553641"/>
                <a:pt x="1143000" y="714375"/>
              </a:cubicBezTo>
              <a:cubicBezTo>
                <a:pt x="865188" y="875109"/>
                <a:pt x="0" y="964407"/>
                <a:pt x="0" y="964407"/>
              </a:cubicBezTo>
              <a:lnTo>
                <a:pt x="0" y="964407"/>
              </a:lnTo>
            </a:path>
          </a:pathLst>
        </a:custGeom>
        <a:noFill/>
        <a:ln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276225</xdr:colOff>
      <xdr:row>22</xdr:row>
      <xdr:rowOff>178802</xdr:rowOff>
    </xdr:from>
    <xdr:to>
      <xdr:col>10</xdr:col>
      <xdr:colOff>417618</xdr:colOff>
      <xdr:row>36</xdr:row>
      <xdr:rowOff>17549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0EEAB0D-E745-40D4-B90C-8BA905D95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2975" y="4644969"/>
          <a:ext cx="6758940" cy="265010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100965</xdr:colOff>
      <xdr:row>89</xdr:row>
      <xdr:rowOff>133350</xdr:rowOff>
    </xdr:from>
    <xdr:to>
      <xdr:col>9</xdr:col>
      <xdr:colOff>457200</xdr:colOff>
      <xdr:row>111</xdr:row>
      <xdr:rowOff>190500</xdr:rowOff>
    </xdr:to>
    <xdr:grpSp>
      <xdr:nvGrpSpPr>
        <xdr:cNvPr id="4" name="그룹 3">
          <a:extLst>
            <a:ext uri="{FF2B5EF4-FFF2-40B4-BE49-F238E27FC236}">
              <a16:creationId xmlns:a16="http://schemas.microsoft.com/office/drawing/2014/main" id="{584620D9-9823-4D5E-9B52-632FAE72047F}"/>
            </a:ext>
          </a:extLst>
        </xdr:cNvPr>
        <xdr:cNvGrpSpPr/>
      </xdr:nvGrpSpPr>
      <xdr:grpSpPr>
        <a:xfrm>
          <a:off x="767715" y="18440400"/>
          <a:ext cx="6909435" cy="4457700"/>
          <a:chOff x="670560" y="396240"/>
          <a:chExt cx="7299960" cy="5300114"/>
        </a:xfrm>
      </xdr:grpSpPr>
      <xdr:pic>
        <xdr:nvPicPr>
          <xdr:cNvPr id="2" name="그림 1">
            <a:extLst>
              <a:ext uri="{FF2B5EF4-FFF2-40B4-BE49-F238E27FC236}">
                <a16:creationId xmlns:a16="http://schemas.microsoft.com/office/drawing/2014/main" id="{45469EB0-B315-4921-BA07-0148E0CE61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b="25401"/>
          <a:stretch/>
        </xdr:blipFill>
        <xdr:spPr>
          <a:xfrm>
            <a:off x="670560" y="396240"/>
            <a:ext cx="7266668" cy="5300114"/>
          </a:xfrm>
          <a:prstGeom prst="rect">
            <a:avLst/>
          </a:prstGeom>
        </xdr:spPr>
      </xdr:pic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7F8F4B22-6AE8-470F-A566-A5E2AA46FB8C}"/>
              </a:ext>
            </a:extLst>
          </xdr:cNvPr>
          <xdr:cNvSpPr/>
        </xdr:nvSpPr>
        <xdr:spPr>
          <a:xfrm>
            <a:off x="792480" y="777240"/>
            <a:ext cx="7178040" cy="459486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0</xdr:col>
      <xdr:colOff>649605</xdr:colOff>
      <xdr:row>13</xdr:row>
      <xdr:rowOff>55253</xdr:rowOff>
    </xdr:from>
    <xdr:to>
      <xdr:col>8</xdr:col>
      <xdr:colOff>286900</xdr:colOff>
      <xdr:row>29</xdr:row>
      <xdr:rowOff>97233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8812ABDF-9B62-45E2-A473-21D0EA566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9605" y="2055503"/>
          <a:ext cx="6038095" cy="3251905"/>
        </a:xfrm>
        <a:prstGeom prst="rect">
          <a:avLst/>
        </a:prstGeom>
      </xdr:spPr>
    </xdr:pic>
    <xdr:clientData/>
  </xdr:twoCellAnchor>
  <xdr:twoCellAnchor editAs="oneCell">
    <xdr:from>
      <xdr:col>11</xdr:col>
      <xdr:colOff>140970</xdr:colOff>
      <xdr:row>13</xdr:row>
      <xdr:rowOff>82318</xdr:rowOff>
    </xdr:from>
    <xdr:to>
      <xdr:col>20</xdr:col>
      <xdr:colOff>803</xdr:colOff>
      <xdr:row>29</xdr:row>
      <xdr:rowOff>16204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C76D8-ABA0-4906-A5DC-025BDF527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99220" y="2682643"/>
          <a:ext cx="6286668" cy="3134286"/>
        </a:xfrm>
        <a:prstGeom prst="rect">
          <a:avLst/>
        </a:prstGeom>
      </xdr:spPr>
    </xdr:pic>
    <xdr:clientData/>
  </xdr:twoCellAnchor>
  <xdr:twoCellAnchor>
    <xdr:from>
      <xdr:col>11</xdr:col>
      <xdr:colOff>11207</xdr:colOff>
      <xdr:row>11</xdr:row>
      <xdr:rowOff>177390</xdr:rowOff>
    </xdr:from>
    <xdr:to>
      <xdr:col>20</xdr:col>
      <xdr:colOff>0</xdr:colOff>
      <xdr:row>31</xdr:row>
      <xdr:rowOff>22411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28B86AC1-8863-4764-9E16-446CC3D9B520}"/>
            </a:ext>
          </a:extLst>
        </xdr:cNvPr>
        <xdr:cNvSpPr/>
      </xdr:nvSpPr>
      <xdr:spPr>
        <a:xfrm>
          <a:off x="8863854" y="1992743"/>
          <a:ext cx="6432175" cy="387913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240031</xdr:colOff>
      <xdr:row>8</xdr:row>
      <xdr:rowOff>131446</xdr:rowOff>
    </xdr:from>
    <xdr:to>
      <xdr:col>4</xdr:col>
      <xdr:colOff>592455</xdr:colOff>
      <xdr:row>14</xdr:row>
      <xdr:rowOff>173534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83461E9-D8E0-4EF5-B661-DB652DE7B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6781" y="1531621"/>
          <a:ext cx="2360294" cy="1246049"/>
        </a:xfrm>
        <a:prstGeom prst="rect">
          <a:avLst/>
        </a:prstGeom>
      </xdr:spPr>
    </xdr:pic>
    <xdr:clientData/>
  </xdr:twoCellAnchor>
  <xdr:twoCellAnchor editAs="oneCell">
    <xdr:from>
      <xdr:col>1</xdr:col>
      <xdr:colOff>140970</xdr:colOff>
      <xdr:row>17</xdr:row>
      <xdr:rowOff>53340</xdr:rowOff>
    </xdr:from>
    <xdr:to>
      <xdr:col>9</xdr:col>
      <xdr:colOff>55245</xdr:colOff>
      <xdr:row>23</xdr:row>
      <xdr:rowOff>18271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9559AA9-1684-414B-A86B-859A79FEE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720" y="3253740"/>
          <a:ext cx="5259705" cy="118032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17</xdr:row>
      <xdr:rowOff>128111</xdr:rowOff>
    </xdr:from>
    <xdr:to>
      <xdr:col>16</xdr:col>
      <xdr:colOff>742950</xdr:colOff>
      <xdr:row>34</xdr:row>
      <xdr:rowOff>134943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7CEF318-D452-455D-91AE-451153154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72275" y="3569017"/>
          <a:ext cx="5248275" cy="3438214"/>
        </a:xfrm>
        <a:prstGeom prst="rect">
          <a:avLst/>
        </a:prstGeom>
      </xdr:spPr>
    </xdr:pic>
    <xdr:clientData/>
  </xdr:twoCellAnchor>
  <xdr:twoCellAnchor editAs="oneCell">
    <xdr:from>
      <xdr:col>1</xdr:col>
      <xdr:colOff>158673</xdr:colOff>
      <xdr:row>25</xdr:row>
      <xdr:rowOff>28574</xdr:rowOff>
    </xdr:from>
    <xdr:to>
      <xdr:col>7</xdr:col>
      <xdr:colOff>94775</xdr:colOff>
      <xdr:row>36</xdr:row>
      <xdr:rowOff>17268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2BE5EEE0-50C3-42A8-947E-0D9E06DFE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423" y="5695949"/>
          <a:ext cx="3951842" cy="2215163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180976</xdr:colOff>
      <xdr:row>41</xdr:row>
      <xdr:rowOff>59055</xdr:rowOff>
    </xdr:from>
    <xdr:to>
      <xdr:col>9</xdr:col>
      <xdr:colOff>530830</xdr:colOff>
      <xdr:row>60</xdr:row>
      <xdr:rowOff>818938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537C7B79-2C58-41E3-9EF3-D1F3745A7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7726" y="9460230"/>
          <a:ext cx="5683854" cy="4760595"/>
        </a:xfrm>
        <a:prstGeom prst="rect">
          <a:avLst/>
        </a:prstGeom>
      </xdr:spPr>
    </xdr:pic>
    <xdr:clientData/>
  </xdr:twoCellAnchor>
  <xdr:twoCellAnchor>
    <xdr:from>
      <xdr:col>1</xdr:col>
      <xdr:colOff>478630</xdr:colOff>
      <xdr:row>60</xdr:row>
      <xdr:rowOff>773908</xdr:rowOff>
    </xdr:from>
    <xdr:to>
      <xdr:col>9</xdr:col>
      <xdr:colOff>476250</xdr:colOff>
      <xdr:row>69</xdr:row>
      <xdr:rowOff>15716</xdr:rowOff>
    </xdr:to>
    <xdr:grpSp>
      <xdr:nvGrpSpPr>
        <xdr:cNvPr id="10" name="그룹 9">
          <a:extLst>
            <a:ext uri="{FF2B5EF4-FFF2-40B4-BE49-F238E27FC236}">
              <a16:creationId xmlns:a16="http://schemas.microsoft.com/office/drawing/2014/main" id="{968001AC-F513-4959-9A03-98F8CD093936}"/>
            </a:ext>
          </a:extLst>
        </xdr:cNvPr>
        <xdr:cNvGrpSpPr/>
      </xdr:nvGrpSpPr>
      <xdr:grpSpPr>
        <a:xfrm>
          <a:off x="1145380" y="13013533"/>
          <a:ext cx="5331620" cy="1823083"/>
          <a:chOff x="1143000" y="14992350"/>
          <a:chExt cx="5314950" cy="2030731"/>
        </a:xfrm>
      </xdr:grpSpPr>
      <xdr:pic>
        <xdr:nvPicPr>
          <xdr:cNvPr id="7" name="그림 6">
            <a:extLst>
              <a:ext uri="{FF2B5EF4-FFF2-40B4-BE49-F238E27FC236}">
                <a16:creationId xmlns:a16="http://schemas.microsoft.com/office/drawing/2014/main" id="{512E563A-B40C-487F-8164-3C3D573FE20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b="50547"/>
          <a:stretch/>
        </xdr:blipFill>
        <xdr:spPr>
          <a:xfrm>
            <a:off x="1234440" y="15019496"/>
            <a:ext cx="4745841" cy="2003585"/>
          </a:xfrm>
          <a:prstGeom prst="rect">
            <a:avLst/>
          </a:prstGeom>
        </xdr:spPr>
      </xdr:pic>
      <xdr:sp macro="" textlink="">
        <xdr:nvSpPr>
          <xdr:cNvPr id="9" name="직사각형 8">
            <a:extLst>
              <a:ext uri="{FF2B5EF4-FFF2-40B4-BE49-F238E27FC236}">
                <a16:creationId xmlns:a16="http://schemas.microsoft.com/office/drawing/2014/main" id="{21CCDAE7-470E-445B-B646-4C7C611FC35E}"/>
              </a:ext>
            </a:extLst>
          </xdr:cNvPr>
          <xdr:cNvSpPr/>
        </xdr:nvSpPr>
        <xdr:spPr>
          <a:xfrm>
            <a:off x="1143000" y="14992350"/>
            <a:ext cx="5314950" cy="108775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</xdr:col>
      <xdr:colOff>172877</xdr:colOff>
      <xdr:row>71</xdr:row>
      <xdr:rowOff>153352</xdr:rowOff>
    </xdr:from>
    <xdr:to>
      <xdr:col>9</xdr:col>
      <xdr:colOff>19525</xdr:colOff>
      <xdr:row>91</xdr:row>
      <xdr:rowOff>134331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70EA6915-2D29-420D-A296-1943DA5AC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39627" y="16036290"/>
          <a:ext cx="5167313" cy="4018150"/>
        </a:xfrm>
        <a:prstGeom prst="rect">
          <a:avLst/>
        </a:prstGeom>
      </xdr:spPr>
    </xdr:pic>
    <xdr:clientData/>
  </xdr:twoCellAnchor>
  <xdr:twoCellAnchor editAs="oneCell">
    <xdr:from>
      <xdr:col>13</xdr:col>
      <xdr:colOff>311469</xdr:colOff>
      <xdr:row>87</xdr:row>
      <xdr:rowOff>174784</xdr:rowOff>
    </xdr:from>
    <xdr:to>
      <xdr:col>16</xdr:col>
      <xdr:colOff>93346</xdr:colOff>
      <xdr:row>92</xdr:row>
      <xdr:rowOff>58091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9D42FBD4-D0AD-4A7D-9466-7C3CFD198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34000" y="18819972"/>
          <a:ext cx="2257901" cy="907244"/>
        </a:xfrm>
        <a:prstGeom prst="rect">
          <a:avLst/>
        </a:prstGeom>
      </xdr:spPr>
    </xdr:pic>
    <xdr:clientData/>
  </xdr:twoCellAnchor>
  <xdr:twoCellAnchor>
    <xdr:from>
      <xdr:col>2</xdr:col>
      <xdr:colOff>13811</xdr:colOff>
      <xdr:row>124</xdr:row>
      <xdr:rowOff>23812</xdr:rowOff>
    </xdr:from>
    <xdr:to>
      <xdr:col>11</xdr:col>
      <xdr:colOff>652938</xdr:colOff>
      <xdr:row>124</xdr:row>
      <xdr:rowOff>23812</xdr:rowOff>
    </xdr:to>
    <xdr:cxnSp macro="">
      <xdr:nvCxnSpPr>
        <xdr:cNvPr id="14" name="직선 화살표 연결선 13">
          <a:extLst>
            <a:ext uri="{FF2B5EF4-FFF2-40B4-BE49-F238E27FC236}">
              <a16:creationId xmlns:a16="http://schemas.microsoft.com/office/drawing/2014/main" id="{E44E177B-0AC1-4013-82EB-07A5D2F01E3D}"/>
            </a:ext>
          </a:extLst>
        </xdr:cNvPr>
        <xdr:cNvCxnSpPr/>
      </xdr:nvCxnSpPr>
      <xdr:spPr>
        <a:xfrm>
          <a:off x="1347311" y="26372343"/>
          <a:ext cx="6639877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228599</xdr:colOff>
      <xdr:row>11</xdr:row>
      <xdr:rowOff>74118</xdr:rowOff>
    </xdr:from>
    <xdr:to>
      <xdr:col>8</xdr:col>
      <xdr:colOff>321944</xdr:colOff>
      <xdr:row>29</xdr:row>
      <xdr:rowOff>174444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BC08690-3D20-4FFD-8430-581B029D8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5349" y="2274393"/>
          <a:ext cx="4752975" cy="371220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111022</xdr:colOff>
      <xdr:row>32</xdr:row>
      <xdr:rowOff>60736</xdr:rowOff>
    </xdr:from>
    <xdr:to>
      <xdr:col>5</xdr:col>
      <xdr:colOff>518692</xdr:colOff>
      <xdr:row>38</xdr:row>
      <xdr:rowOff>148365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616445D2-4703-4827-815B-BB3094EA1E54}"/>
            </a:ext>
          </a:extLst>
        </xdr:cNvPr>
        <xdr:cNvSpPr txBox="1"/>
      </xdr:nvSpPr>
      <xdr:spPr>
        <a:xfrm>
          <a:off x="1601404" y="5955030"/>
          <a:ext cx="2424729" cy="12978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 b="1">
              <a:solidFill>
                <a:srgbClr val="FF0000"/>
              </a:solidFill>
            </a:rPr>
            <a:t>Heater </a:t>
          </a:r>
          <a:r>
            <a:rPr lang="ko-KR" altLang="en-US" sz="1100" b="1">
              <a:solidFill>
                <a:srgbClr val="FF0000"/>
              </a:solidFill>
            </a:rPr>
            <a:t>온도 </a:t>
          </a:r>
          <a:r>
            <a:rPr lang="en-US" altLang="ko-KR" sz="1100" b="1">
              <a:solidFill>
                <a:srgbClr val="FF0000"/>
              </a:solidFill>
            </a:rPr>
            <a:t>110°C </a:t>
          </a:r>
          <a:r>
            <a:rPr lang="ko-KR" altLang="en-US" sz="1100" b="1">
              <a:solidFill>
                <a:srgbClr val="FF0000"/>
              </a:solidFill>
            </a:rPr>
            <a:t>이상 올라감으로 </a:t>
          </a:r>
          <a:endParaRPr lang="en-US" altLang="ko-KR" sz="1100" b="1">
            <a:solidFill>
              <a:srgbClr val="FF0000"/>
            </a:solidFill>
          </a:endParaRPr>
        </a:p>
        <a:p>
          <a:pPr algn="ctr"/>
          <a:r>
            <a:rPr lang="ko-KR" altLang="en-US" sz="1100" b="1">
              <a:solidFill>
                <a:srgbClr val="FF0000"/>
              </a:solidFill>
            </a:rPr>
            <a:t>시험하지 않음</a:t>
          </a:r>
        </a:p>
      </xdr:txBody>
    </xdr:sp>
    <xdr:clientData/>
  </xdr:twoCellAnchor>
  <xdr:twoCellAnchor>
    <xdr:from>
      <xdr:col>6</xdr:col>
      <xdr:colOff>814570</xdr:colOff>
      <xdr:row>23</xdr:row>
      <xdr:rowOff>12131</xdr:rowOff>
    </xdr:from>
    <xdr:to>
      <xdr:col>12</xdr:col>
      <xdr:colOff>42021</xdr:colOff>
      <xdr:row>38</xdr:row>
      <xdr:rowOff>132194</xdr:rowOff>
    </xdr:to>
    <xdr:graphicFrame macro="">
      <xdr:nvGraphicFramePr>
        <xdr:cNvPr id="3" name="차트 2">
          <a:extLst>
            <a:ext uri="{FF2B5EF4-FFF2-40B4-BE49-F238E27FC236}">
              <a16:creationId xmlns:a16="http://schemas.microsoft.com/office/drawing/2014/main" id="{43FAD773-C541-4BEB-8C37-8B64C9CDB4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45834</xdr:colOff>
      <xdr:row>23</xdr:row>
      <xdr:rowOff>18185</xdr:rowOff>
    </xdr:from>
    <xdr:to>
      <xdr:col>18</xdr:col>
      <xdr:colOff>209283</xdr:colOff>
      <xdr:row>41</xdr:row>
      <xdr:rowOff>53789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259C88E-5BE5-4D58-8A10-4D6ECAC59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80459" y="5090248"/>
          <a:ext cx="4274915" cy="3718446"/>
        </a:xfrm>
        <a:prstGeom prst="rect">
          <a:avLst/>
        </a:prstGeom>
      </xdr:spPr>
    </xdr:pic>
    <xdr:clientData/>
  </xdr:twoCellAnchor>
  <xdr:twoCellAnchor editAs="oneCell">
    <xdr:from>
      <xdr:col>1</xdr:col>
      <xdr:colOff>152673</xdr:colOff>
      <xdr:row>48</xdr:row>
      <xdr:rowOff>86747</xdr:rowOff>
    </xdr:from>
    <xdr:to>
      <xdr:col>7</xdr:col>
      <xdr:colOff>590028</xdr:colOff>
      <xdr:row>67</xdr:row>
      <xdr:rowOff>58233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1EDD9DC-2E2C-429B-AE3E-D78FE8F1A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9102" y="9176318"/>
          <a:ext cx="5342857" cy="3838094"/>
        </a:xfrm>
        <a:prstGeom prst="rect">
          <a:avLst/>
        </a:prstGeom>
      </xdr:spPr>
    </xdr:pic>
    <xdr:clientData/>
  </xdr:twoCellAnchor>
  <xdr:twoCellAnchor editAs="oneCell">
    <xdr:from>
      <xdr:col>7</xdr:col>
      <xdr:colOff>630426</xdr:colOff>
      <xdr:row>48</xdr:row>
      <xdr:rowOff>60341</xdr:rowOff>
    </xdr:from>
    <xdr:to>
      <xdr:col>14</xdr:col>
      <xdr:colOff>285866</xdr:colOff>
      <xdr:row>66</xdr:row>
      <xdr:rowOff>170675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2002298-1504-4F3C-918D-9F72C8444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56632" y="8991429"/>
          <a:ext cx="5377835" cy="3754376"/>
        </a:xfrm>
        <a:prstGeom prst="rect">
          <a:avLst/>
        </a:prstGeom>
      </xdr:spPr>
    </xdr:pic>
    <xdr:clientData/>
  </xdr:twoCellAnchor>
  <xdr:twoCellAnchor editAs="oneCell">
    <xdr:from>
      <xdr:col>14</xdr:col>
      <xdr:colOff>353457</xdr:colOff>
      <xdr:row>48</xdr:row>
      <xdr:rowOff>45434</xdr:rowOff>
    </xdr:from>
    <xdr:to>
      <xdr:col>21</xdr:col>
      <xdr:colOff>19714</xdr:colOff>
      <xdr:row>66</xdr:row>
      <xdr:rowOff>17216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F153CA7-46A7-4CF2-9B55-9AB047EAA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805869" y="8976522"/>
          <a:ext cx="5382939" cy="3615824"/>
        </a:xfrm>
        <a:prstGeom prst="rect">
          <a:avLst/>
        </a:prstGeom>
      </xdr:spPr>
    </xdr:pic>
    <xdr:clientData/>
  </xdr:twoCellAnchor>
  <xdr:twoCellAnchor editAs="oneCell">
    <xdr:from>
      <xdr:col>21</xdr:col>
      <xdr:colOff>33986</xdr:colOff>
      <xdr:row>48</xdr:row>
      <xdr:rowOff>28560</xdr:rowOff>
    </xdr:from>
    <xdr:to>
      <xdr:col>27</xdr:col>
      <xdr:colOff>459224</xdr:colOff>
      <xdr:row>66</xdr:row>
      <xdr:rowOff>93677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FB06E6D-01F0-4F2E-A3A2-B33806391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212604" y="8959648"/>
          <a:ext cx="5333414" cy="3709159"/>
        </a:xfrm>
        <a:prstGeom prst="rect">
          <a:avLst/>
        </a:prstGeom>
      </xdr:spPr>
    </xdr:pic>
    <xdr:clientData/>
  </xdr:twoCellAnchor>
  <xdr:twoCellAnchor editAs="oneCell">
    <xdr:from>
      <xdr:col>1</xdr:col>
      <xdr:colOff>164101</xdr:colOff>
      <xdr:row>67</xdr:row>
      <xdr:rowOff>104367</xdr:rowOff>
    </xdr:from>
    <xdr:to>
      <xdr:col>7</xdr:col>
      <xdr:colOff>591932</xdr:colOff>
      <xdr:row>85</xdr:row>
      <xdr:rowOff>154246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291E0D40-A700-4919-8B52-A8A5BD6D3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0530" y="13071974"/>
          <a:ext cx="5327618" cy="3723808"/>
        </a:xfrm>
        <a:prstGeom prst="rect">
          <a:avLst/>
        </a:prstGeom>
      </xdr:spPr>
    </xdr:pic>
    <xdr:clientData/>
  </xdr:twoCellAnchor>
  <xdr:twoCellAnchor editAs="oneCell">
    <xdr:from>
      <xdr:col>7</xdr:col>
      <xdr:colOff>620621</xdr:colOff>
      <xdr:row>67</xdr:row>
      <xdr:rowOff>66218</xdr:rowOff>
    </xdr:from>
    <xdr:to>
      <xdr:col>14</xdr:col>
      <xdr:colOff>245581</xdr:colOff>
      <xdr:row>85</xdr:row>
      <xdr:rowOff>135147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CF2BDACA-3EDE-4091-BBE6-DA6FDE152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46827" y="12829718"/>
          <a:ext cx="5347355" cy="3690110"/>
        </a:xfrm>
        <a:prstGeom prst="rect">
          <a:avLst/>
        </a:prstGeom>
      </xdr:spPr>
    </xdr:pic>
    <xdr:clientData/>
  </xdr:twoCellAnchor>
  <xdr:twoCellAnchor editAs="oneCell">
    <xdr:from>
      <xdr:col>14</xdr:col>
      <xdr:colOff>215810</xdr:colOff>
      <xdr:row>67</xdr:row>
      <xdr:rowOff>21177</xdr:rowOff>
    </xdr:from>
    <xdr:to>
      <xdr:col>21</xdr:col>
      <xdr:colOff>1240</xdr:colOff>
      <xdr:row>85</xdr:row>
      <xdr:rowOff>171511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8D99A45A-9AC7-45D8-9285-0A4E58836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332045" y="13804412"/>
          <a:ext cx="5511636" cy="3777229"/>
        </a:xfrm>
        <a:prstGeom prst="rect">
          <a:avLst/>
        </a:prstGeom>
      </xdr:spPr>
    </xdr:pic>
    <xdr:clientData/>
  </xdr:twoCellAnchor>
  <xdr:twoCellAnchor editAs="oneCell">
    <xdr:from>
      <xdr:col>21</xdr:col>
      <xdr:colOff>28750</xdr:colOff>
      <xdr:row>67</xdr:row>
      <xdr:rowOff>31824</xdr:rowOff>
    </xdr:from>
    <xdr:to>
      <xdr:col>27</xdr:col>
      <xdr:colOff>457797</xdr:colOff>
      <xdr:row>85</xdr:row>
      <xdr:rowOff>95037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52CC57A5-631F-4146-9033-789027027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07368" y="12795324"/>
          <a:ext cx="5337223" cy="3703444"/>
        </a:xfrm>
        <a:prstGeom prst="rect">
          <a:avLst/>
        </a:prstGeom>
      </xdr:spPr>
    </xdr:pic>
    <xdr:clientData/>
  </xdr:twoCellAnchor>
  <xdr:twoCellAnchor>
    <xdr:from>
      <xdr:col>9</xdr:col>
      <xdr:colOff>299074</xdr:colOff>
      <xdr:row>108</xdr:row>
      <xdr:rowOff>23071</xdr:rowOff>
    </xdr:from>
    <xdr:to>
      <xdr:col>14</xdr:col>
      <xdr:colOff>97605</xdr:colOff>
      <xdr:row>121</xdr:row>
      <xdr:rowOff>150596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878043F4-16B9-4C0B-A40B-79F9710B173D}"/>
            </a:ext>
          </a:extLst>
        </xdr:cNvPr>
        <xdr:cNvGrpSpPr/>
      </xdr:nvGrpSpPr>
      <xdr:grpSpPr>
        <a:xfrm>
          <a:off x="7300509" y="21457683"/>
          <a:ext cx="3877472" cy="2691431"/>
          <a:chOff x="8641417" y="18872610"/>
          <a:chExt cx="6941677" cy="4035032"/>
        </a:xfrm>
      </xdr:grpSpPr>
      <xdr:pic>
        <xdr:nvPicPr>
          <xdr:cNvPr id="14" name="그림 13">
            <a:extLst>
              <a:ext uri="{FF2B5EF4-FFF2-40B4-BE49-F238E27FC236}">
                <a16:creationId xmlns:a16="http://schemas.microsoft.com/office/drawing/2014/main" id="{4EA29F30-3861-4F0A-A953-76547A5244E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/>
          <a:srcRect l="747" t="4434" r="2617" b="14502"/>
          <a:stretch/>
        </xdr:blipFill>
        <xdr:spPr>
          <a:xfrm>
            <a:off x="8641417" y="18872610"/>
            <a:ext cx="6941677" cy="4035032"/>
          </a:xfrm>
          <a:prstGeom prst="rect">
            <a:avLst/>
          </a:prstGeom>
        </xdr:spPr>
      </xdr:pic>
      <xdr:sp macro="" textlink="">
        <xdr:nvSpPr>
          <xdr:cNvPr id="15" name="타원 14">
            <a:extLst>
              <a:ext uri="{FF2B5EF4-FFF2-40B4-BE49-F238E27FC236}">
                <a16:creationId xmlns:a16="http://schemas.microsoft.com/office/drawing/2014/main" id="{754F7372-5882-45F6-9536-6EF4C0485F0E}"/>
              </a:ext>
            </a:extLst>
          </xdr:cNvPr>
          <xdr:cNvSpPr/>
        </xdr:nvSpPr>
        <xdr:spPr>
          <a:xfrm>
            <a:off x="12298568" y="19985804"/>
            <a:ext cx="823521" cy="83872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8" name="타원 17">
            <a:extLst>
              <a:ext uri="{FF2B5EF4-FFF2-40B4-BE49-F238E27FC236}">
                <a16:creationId xmlns:a16="http://schemas.microsoft.com/office/drawing/2014/main" id="{30B8BF93-B7EE-47CA-9F93-418A4C35E935}"/>
              </a:ext>
            </a:extLst>
          </xdr:cNvPr>
          <xdr:cNvSpPr/>
        </xdr:nvSpPr>
        <xdr:spPr>
          <a:xfrm>
            <a:off x="8938485" y="20964301"/>
            <a:ext cx="586740" cy="2558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9" name="타원 18">
            <a:extLst>
              <a:ext uri="{FF2B5EF4-FFF2-40B4-BE49-F238E27FC236}">
                <a16:creationId xmlns:a16="http://schemas.microsoft.com/office/drawing/2014/main" id="{DACDEE9D-2103-43D0-81ED-AF4694C0463D}"/>
              </a:ext>
            </a:extLst>
          </xdr:cNvPr>
          <xdr:cNvSpPr/>
        </xdr:nvSpPr>
        <xdr:spPr>
          <a:xfrm>
            <a:off x="9678073" y="20865353"/>
            <a:ext cx="1008753" cy="347382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7</xdr:col>
      <xdr:colOff>413197</xdr:colOff>
      <xdr:row>114</xdr:row>
      <xdr:rowOff>12931</xdr:rowOff>
    </xdr:from>
    <xdr:to>
      <xdr:col>9</xdr:col>
      <xdr:colOff>137583</xdr:colOff>
      <xdr:row>115</xdr:row>
      <xdr:rowOff>40428</xdr:rowOff>
    </xdr:to>
    <xdr:sp macro="" textlink="">
      <xdr:nvSpPr>
        <xdr:cNvPr id="21" name="화살표: 오른쪽 20">
          <a:extLst>
            <a:ext uri="{FF2B5EF4-FFF2-40B4-BE49-F238E27FC236}">
              <a16:creationId xmlns:a16="http://schemas.microsoft.com/office/drawing/2014/main" id="{43BED72C-30AA-4C80-861D-49CAE98FCCC5}"/>
            </a:ext>
          </a:extLst>
        </xdr:cNvPr>
        <xdr:cNvSpPr/>
      </xdr:nvSpPr>
      <xdr:spPr>
        <a:xfrm>
          <a:off x="5778947" y="22058014"/>
          <a:ext cx="1354219" cy="228581"/>
        </a:xfrm>
        <a:prstGeom prst="rightArrow">
          <a:avLst/>
        </a:prstGeom>
        <a:noFill/>
        <a:ln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225</xdr:colOff>
      <xdr:row>119</xdr:row>
      <xdr:rowOff>44824</xdr:rowOff>
    </xdr:from>
    <xdr:to>
      <xdr:col>7</xdr:col>
      <xdr:colOff>19051</xdr:colOff>
      <xdr:row>129</xdr:row>
      <xdr:rowOff>134032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2F6AA024-B0D5-4A55-B2DF-76D8734D6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8254" y="22131618"/>
          <a:ext cx="4913668" cy="2110079"/>
        </a:xfrm>
        <a:prstGeom prst="rect">
          <a:avLst/>
        </a:prstGeom>
      </xdr:spPr>
    </xdr:pic>
    <xdr:clientData/>
  </xdr:twoCellAnchor>
  <xdr:twoCellAnchor>
    <xdr:from>
      <xdr:col>9</xdr:col>
      <xdr:colOff>724683</xdr:colOff>
      <xdr:row>123</xdr:row>
      <xdr:rowOff>170497</xdr:rowOff>
    </xdr:from>
    <xdr:to>
      <xdr:col>14</xdr:col>
      <xdr:colOff>1</xdr:colOff>
      <xdr:row>126</xdr:row>
      <xdr:rowOff>67627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B9325AB-DA0F-4136-AB5E-D1057080F24C}"/>
            </a:ext>
          </a:extLst>
        </xdr:cNvPr>
        <xdr:cNvSpPr/>
      </xdr:nvSpPr>
      <xdr:spPr>
        <a:xfrm>
          <a:off x="7720266" y="23601997"/>
          <a:ext cx="3349902" cy="50038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623943</xdr:colOff>
      <xdr:row>124</xdr:row>
      <xdr:rowOff>121585</xdr:rowOff>
    </xdr:from>
    <xdr:to>
      <xdr:col>9</xdr:col>
      <xdr:colOff>620694</xdr:colOff>
      <xdr:row>126</xdr:row>
      <xdr:rowOff>80347</xdr:rowOff>
    </xdr:to>
    <xdr:sp macro="" textlink="">
      <xdr:nvSpPr>
        <xdr:cNvPr id="28" name="화살표: 오른쪽 27">
          <a:extLst>
            <a:ext uri="{FF2B5EF4-FFF2-40B4-BE49-F238E27FC236}">
              <a16:creationId xmlns:a16="http://schemas.microsoft.com/office/drawing/2014/main" id="{FC49DF79-AF28-40C1-A5D1-A187778BD2BB}"/>
            </a:ext>
          </a:extLst>
        </xdr:cNvPr>
        <xdr:cNvSpPr/>
      </xdr:nvSpPr>
      <xdr:spPr>
        <a:xfrm>
          <a:off x="7168178" y="23216909"/>
          <a:ext cx="814781" cy="362173"/>
        </a:xfrm>
        <a:prstGeom prst="rightArrow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772583</xdr:colOff>
      <xdr:row>94</xdr:row>
      <xdr:rowOff>178011</xdr:rowOff>
    </xdr:from>
    <xdr:to>
      <xdr:col>14</xdr:col>
      <xdr:colOff>88476</xdr:colOff>
      <xdr:row>107</xdr:row>
      <xdr:rowOff>48047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C3601C2F-A957-4646-9823-F9999067C8EA}"/>
            </a:ext>
          </a:extLst>
        </xdr:cNvPr>
        <xdr:cNvSpPr/>
      </xdr:nvSpPr>
      <xdr:spPr>
        <a:xfrm>
          <a:off x="8583083" y="18127344"/>
          <a:ext cx="2575560" cy="255820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145174</xdr:colOff>
      <xdr:row>175</xdr:row>
      <xdr:rowOff>182459</xdr:rowOff>
    </xdr:from>
    <xdr:to>
      <xdr:col>8</xdr:col>
      <xdr:colOff>533792</xdr:colOff>
      <xdr:row>201</xdr:row>
      <xdr:rowOff>115717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6CC02357-B608-4A4B-A9EC-853E183A1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7027" y="36254194"/>
          <a:ext cx="6114824" cy="5177611"/>
        </a:xfrm>
        <a:prstGeom prst="rect">
          <a:avLst/>
        </a:prstGeom>
      </xdr:spPr>
    </xdr:pic>
    <xdr:clientData/>
  </xdr:twoCellAnchor>
  <xdr:twoCellAnchor editAs="oneCell">
    <xdr:from>
      <xdr:col>9</xdr:col>
      <xdr:colOff>96455</xdr:colOff>
      <xdr:row>175</xdr:row>
      <xdr:rowOff>104073</xdr:rowOff>
    </xdr:from>
    <xdr:to>
      <xdr:col>15</xdr:col>
      <xdr:colOff>743202</xdr:colOff>
      <xdr:row>201</xdr:row>
      <xdr:rowOff>136890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29C64A53-A16E-441C-B0EC-A60BE506D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22543" y="36175808"/>
          <a:ext cx="5551114" cy="5284790"/>
        </a:xfrm>
        <a:prstGeom prst="rect">
          <a:avLst/>
        </a:prstGeom>
      </xdr:spPr>
    </xdr:pic>
    <xdr:clientData/>
  </xdr:twoCellAnchor>
  <xdr:twoCellAnchor editAs="oneCell">
    <xdr:from>
      <xdr:col>16</xdr:col>
      <xdr:colOff>216106</xdr:colOff>
      <xdr:row>175</xdr:row>
      <xdr:rowOff>18098</xdr:rowOff>
    </xdr:from>
    <xdr:to>
      <xdr:col>23</xdr:col>
      <xdr:colOff>53704</xdr:colOff>
      <xdr:row>202</xdr:row>
      <xdr:rowOff>19720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16B0D71F-5062-449C-9C5F-55D94C56B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968400" y="36089833"/>
          <a:ext cx="5567614" cy="5443870"/>
        </a:xfrm>
        <a:prstGeom prst="rect">
          <a:avLst/>
        </a:prstGeom>
      </xdr:spPr>
    </xdr:pic>
    <xdr:clientData/>
  </xdr:twoCellAnchor>
  <xdr:twoCellAnchor editAs="oneCell">
    <xdr:from>
      <xdr:col>1</xdr:col>
      <xdr:colOff>165484</xdr:colOff>
      <xdr:row>214</xdr:row>
      <xdr:rowOff>88030</xdr:rowOff>
    </xdr:from>
    <xdr:to>
      <xdr:col>11</xdr:col>
      <xdr:colOff>325196</xdr:colOff>
      <xdr:row>236</xdr:row>
      <xdr:rowOff>130806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EB06246F-6F14-40CB-90CB-1F55946CB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7337" y="44026295"/>
          <a:ext cx="8328576" cy="4487925"/>
        </a:xfrm>
        <a:prstGeom prst="rect">
          <a:avLst/>
        </a:prstGeom>
      </xdr:spPr>
    </xdr:pic>
    <xdr:clientData/>
  </xdr:twoCellAnchor>
  <xdr:twoCellAnchor editAs="oneCell">
    <xdr:from>
      <xdr:col>1</xdr:col>
      <xdr:colOff>388392</xdr:colOff>
      <xdr:row>240</xdr:row>
      <xdr:rowOff>48871</xdr:rowOff>
    </xdr:from>
    <xdr:to>
      <xdr:col>9</xdr:col>
      <xdr:colOff>245209</xdr:colOff>
      <xdr:row>261</xdr:row>
      <xdr:rowOff>18486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D098D4-1EF0-4025-9FDE-DDC900F4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0245" y="49231489"/>
          <a:ext cx="6404862" cy="4201629"/>
        </a:xfrm>
        <a:prstGeom prst="rect">
          <a:avLst/>
        </a:prstGeom>
      </xdr:spPr>
    </xdr:pic>
    <xdr:clientData/>
  </xdr:twoCellAnchor>
  <xdr:twoCellAnchor editAs="oneCell">
    <xdr:from>
      <xdr:col>9</xdr:col>
      <xdr:colOff>392000</xdr:colOff>
      <xdr:row>240</xdr:row>
      <xdr:rowOff>42187</xdr:rowOff>
    </xdr:from>
    <xdr:to>
      <xdr:col>19</xdr:col>
      <xdr:colOff>94555</xdr:colOff>
      <xdr:row>250</xdr:row>
      <xdr:rowOff>94573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96A363D9-FDF8-47CA-9F88-23D3A24C7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18088" y="49224805"/>
          <a:ext cx="7896184" cy="2082780"/>
        </a:xfrm>
        <a:prstGeom prst="rect">
          <a:avLst/>
        </a:prstGeom>
      </xdr:spPr>
    </xdr:pic>
    <xdr:clientData/>
  </xdr:twoCellAnchor>
  <xdr:twoCellAnchor>
    <xdr:from>
      <xdr:col>9</xdr:col>
      <xdr:colOff>202465</xdr:colOff>
      <xdr:row>263</xdr:row>
      <xdr:rowOff>200536</xdr:rowOff>
    </xdr:from>
    <xdr:to>
      <xdr:col>14</xdr:col>
      <xdr:colOff>99541</xdr:colOff>
      <xdr:row>274</xdr:row>
      <xdr:rowOff>41332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EC145993-5CBB-445E-9473-5C1A749C64F0}"/>
            </a:ext>
          </a:extLst>
        </xdr:cNvPr>
        <xdr:cNvGrpSpPr/>
      </xdr:nvGrpSpPr>
      <xdr:grpSpPr>
        <a:xfrm>
          <a:off x="7203900" y="52419948"/>
          <a:ext cx="3976017" cy="2073008"/>
          <a:chOff x="7108401" y="49320239"/>
          <a:chExt cx="3969755" cy="1921467"/>
        </a:xfrm>
      </xdr:grpSpPr>
      <xdr:pic>
        <xdr:nvPicPr>
          <xdr:cNvPr id="29" name="그림 28">
            <a:extLst>
              <a:ext uri="{FF2B5EF4-FFF2-40B4-BE49-F238E27FC236}">
                <a16:creationId xmlns:a16="http://schemas.microsoft.com/office/drawing/2014/main" id="{5F536093-D05E-4762-B823-5BEA77A3D9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7108401" y="49320239"/>
            <a:ext cx="3969755" cy="1921467"/>
          </a:xfrm>
          <a:prstGeom prst="rect">
            <a:avLst/>
          </a:prstGeom>
        </xdr:spPr>
      </xdr:pic>
      <xdr:sp macro="" textlink="">
        <xdr:nvSpPr>
          <xdr:cNvPr id="30" name="직사각형 29">
            <a:extLst>
              <a:ext uri="{FF2B5EF4-FFF2-40B4-BE49-F238E27FC236}">
                <a16:creationId xmlns:a16="http://schemas.microsoft.com/office/drawing/2014/main" id="{73064CED-61D1-4F6A-8D74-FCAF6AF0ABA7}"/>
              </a:ext>
            </a:extLst>
          </xdr:cNvPr>
          <xdr:cNvSpPr/>
        </xdr:nvSpPr>
        <xdr:spPr>
          <a:xfrm>
            <a:off x="7186930" y="49909095"/>
            <a:ext cx="3842808" cy="22796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1" name="직사각형 30">
            <a:extLst>
              <a:ext uri="{FF2B5EF4-FFF2-40B4-BE49-F238E27FC236}">
                <a16:creationId xmlns:a16="http://schemas.microsoft.com/office/drawing/2014/main" id="{A3B395C0-A466-4561-82DA-51CE6ACFBCB4}"/>
              </a:ext>
            </a:extLst>
          </xdr:cNvPr>
          <xdr:cNvSpPr/>
        </xdr:nvSpPr>
        <xdr:spPr>
          <a:xfrm>
            <a:off x="7186930" y="50339201"/>
            <a:ext cx="3846618" cy="2317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</xdr:col>
      <xdr:colOff>347382</xdr:colOff>
      <xdr:row>305</xdr:row>
      <xdr:rowOff>41014</xdr:rowOff>
    </xdr:from>
    <xdr:to>
      <xdr:col>11</xdr:col>
      <xdr:colOff>396240</xdr:colOff>
      <xdr:row>320</xdr:row>
      <xdr:rowOff>96147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CE5D9464-24E5-40CA-AB72-DBA5C2DAA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29235" y="61191514"/>
          <a:ext cx="8219627" cy="3080721"/>
        </a:xfrm>
        <a:prstGeom prst="rect">
          <a:avLst/>
        </a:prstGeom>
      </xdr:spPr>
    </xdr:pic>
    <xdr:clientData/>
  </xdr:twoCellAnchor>
  <xdr:twoCellAnchor editAs="oneCell">
    <xdr:from>
      <xdr:col>1</xdr:col>
      <xdr:colOff>366206</xdr:colOff>
      <xdr:row>287</xdr:row>
      <xdr:rowOff>102760</xdr:rowOff>
    </xdr:from>
    <xdr:to>
      <xdr:col>11</xdr:col>
      <xdr:colOff>439248</xdr:colOff>
      <xdr:row>301</xdr:row>
      <xdr:rowOff>91553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56957E06-716D-4F1F-A5DA-7D8AA7F7D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8059" y="58832789"/>
          <a:ext cx="8238096" cy="2820295"/>
        </a:xfrm>
        <a:prstGeom prst="rect">
          <a:avLst/>
        </a:prstGeom>
      </xdr:spPr>
    </xdr:pic>
    <xdr:clientData/>
  </xdr:twoCellAnchor>
  <xdr:twoCellAnchor editAs="oneCell">
    <xdr:from>
      <xdr:col>1</xdr:col>
      <xdr:colOff>452046</xdr:colOff>
      <xdr:row>326</xdr:row>
      <xdr:rowOff>44823</xdr:rowOff>
    </xdr:from>
    <xdr:to>
      <xdr:col>9</xdr:col>
      <xdr:colOff>285639</xdr:colOff>
      <xdr:row>340</xdr:row>
      <xdr:rowOff>446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93B8BE8B-26E3-494E-BFCE-F16BA8EC9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33899" y="66641382"/>
          <a:ext cx="6385448" cy="2775696"/>
        </a:xfrm>
        <a:prstGeom prst="rect">
          <a:avLst/>
        </a:prstGeom>
      </xdr:spPr>
    </xdr:pic>
    <xdr:clientData/>
  </xdr:twoCellAnchor>
  <xdr:twoCellAnchor editAs="oneCell">
    <xdr:from>
      <xdr:col>1</xdr:col>
      <xdr:colOff>468967</xdr:colOff>
      <xdr:row>343</xdr:row>
      <xdr:rowOff>0</xdr:rowOff>
    </xdr:from>
    <xdr:to>
      <xdr:col>11</xdr:col>
      <xdr:colOff>54574</xdr:colOff>
      <xdr:row>355</xdr:row>
      <xdr:rowOff>134695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2CB0B06-036B-4A7A-9C99-2F2AC276B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0820" y="67556455"/>
          <a:ext cx="7756376" cy="2547546"/>
        </a:xfrm>
        <a:prstGeom prst="rect">
          <a:avLst/>
        </a:prstGeom>
      </xdr:spPr>
    </xdr:pic>
    <xdr:clientData/>
  </xdr:twoCellAnchor>
  <xdr:twoCellAnchor editAs="oneCell">
    <xdr:from>
      <xdr:col>11</xdr:col>
      <xdr:colOff>481852</xdr:colOff>
      <xdr:row>287</xdr:row>
      <xdr:rowOff>100853</xdr:rowOff>
    </xdr:from>
    <xdr:to>
      <xdr:col>21</xdr:col>
      <xdr:colOff>512987</xdr:colOff>
      <xdr:row>300</xdr:row>
      <xdr:rowOff>172011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F889EBA9-AB1C-4AE4-BE6B-E3524A6A4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143999" y="58830882"/>
          <a:ext cx="8211429" cy="2681904"/>
        </a:xfrm>
        <a:prstGeom prst="rect">
          <a:avLst/>
        </a:prstGeom>
      </xdr:spPr>
    </xdr:pic>
    <xdr:clientData/>
  </xdr:twoCellAnchor>
  <xdr:twoCellAnchor editAs="oneCell">
    <xdr:from>
      <xdr:col>11</xdr:col>
      <xdr:colOff>451820</xdr:colOff>
      <xdr:row>305</xdr:row>
      <xdr:rowOff>15016</xdr:rowOff>
    </xdr:from>
    <xdr:to>
      <xdr:col>22</xdr:col>
      <xdr:colOff>20730</xdr:colOff>
      <xdr:row>320</xdr:row>
      <xdr:rowOff>18088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278F4C58-115C-4980-9FC8-22BAC37E8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113967" y="62375751"/>
          <a:ext cx="8559614" cy="3043900"/>
        </a:xfrm>
        <a:prstGeom prst="rect">
          <a:avLst/>
        </a:prstGeom>
      </xdr:spPr>
    </xdr:pic>
    <xdr:clientData/>
  </xdr:twoCellAnchor>
  <xdr:twoCellAnchor editAs="oneCell">
    <xdr:from>
      <xdr:col>11</xdr:col>
      <xdr:colOff>425823</xdr:colOff>
      <xdr:row>326</xdr:row>
      <xdr:rowOff>56029</xdr:rowOff>
    </xdr:from>
    <xdr:to>
      <xdr:col>19</xdr:col>
      <xdr:colOff>113964</xdr:colOff>
      <xdr:row>340</xdr:row>
      <xdr:rowOff>576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98FBEC1-1B99-40F3-9F7F-065FF1A8B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087970" y="66652588"/>
          <a:ext cx="6232376" cy="2762715"/>
        </a:xfrm>
        <a:prstGeom prst="rect">
          <a:avLst/>
        </a:prstGeom>
      </xdr:spPr>
    </xdr:pic>
    <xdr:clientData/>
  </xdr:twoCellAnchor>
  <xdr:twoCellAnchor editAs="oneCell">
    <xdr:from>
      <xdr:col>11</xdr:col>
      <xdr:colOff>158787</xdr:colOff>
      <xdr:row>342</xdr:row>
      <xdr:rowOff>143772</xdr:rowOff>
    </xdr:from>
    <xdr:to>
      <xdr:col>20</xdr:col>
      <xdr:colOff>516034</xdr:colOff>
      <xdr:row>355</xdr:row>
      <xdr:rowOff>16920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FD28C115-BA87-42DD-AB17-186452426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820934" y="69967625"/>
          <a:ext cx="7704272" cy="248961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609600</xdr:colOff>
      <xdr:row>0</xdr:row>
      <xdr:rowOff>78675</xdr:rowOff>
    </xdr:from>
    <xdr:to>
      <xdr:col>17</xdr:col>
      <xdr:colOff>473015</xdr:colOff>
      <xdr:row>22</xdr:row>
      <xdr:rowOff>100853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502C17CD-46B7-4DF7-B598-0F27AD9E3A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609600</xdr:colOff>
      <xdr:row>17</xdr:row>
      <xdr:rowOff>183115</xdr:rowOff>
    </xdr:from>
    <xdr:to>
      <xdr:col>17</xdr:col>
      <xdr:colOff>476825</xdr:colOff>
      <xdr:row>34</xdr:row>
      <xdr:rowOff>214818</xdr:rowOff>
    </xdr:to>
    <xdr:graphicFrame macro="">
      <xdr:nvGraphicFramePr>
        <xdr:cNvPr id="3" name="차트 2">
          <a:extLst>
            <a:ext uri="{FF2B5EF4-FFF2-40B4-BE49-F238E27FC236}">
              <a16:creationId xmlns:a16="http://schemas.microsoft.com/office/drawing/2014/main" id="{0DA65D1C-EA1A-4B13-8570-C0A0617E18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100965</xdr:colOff>
      <xdr:row>10</xdr:row>
      <xdr:rowOff>168835</xdr:rowOff>
    </xdr:from>
    <xdr:to>
      <xdr:col>11</xdr:col>
      <xdr:colOff>659130</xdr:colOff>
      <xdr:row>25</xdr:row>
      <xdr:rowOff>112928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6BDF5DC-6A57-4738-AA2B-4979478C3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7715" y="2169085"/>
          <a:ext cx="7223760" cy="2944468"/>
        </a:xfrm>
        <a:prstGeom prst="rect">
          <a:avLst/>
        </a:prstGeom>
      </xdr:spPr>
    </xdr:pic>
    <xdr:clientData/>
  </xdr:twoCellAnchor>
  <xdr:twoCellAnchor editAs="oneCell">
    <xdr:from>
      <xdr:col>1</xdr:col>
      <xdr:colOff>340995</xdr:colOff>
      <xdr:row>50</xdr:row>
      <xdr:rowOff>158791</xdr:rowOff>
    </xdr:from>
    <xdr:to>
      <xdr:col>7</xdr:col>
      <xdr:colOff>226695</xdr:colOff>
      <xdr:row>61</xdr:row>
      <xdr:rowOff>3571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8005610-7636-425C-9421-5B0C8CC71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7745" y="10160041"/>
          <a:ext cx="3886200" cy="20450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26</xdr:row>
      <xdr:rowOff>93345</xdr:rowOff>
    </xdr:from>
    <xdr:to>
      <xdr:col>12</xdr:col>
      <xdr:colOff>92490</xdr:colOff>
      <xdr:row>44</xdr:row>
      <xdr:rowOff>151468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ED69A28-1427-4FA4-A1BE-2ACD3F633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2475" y="5293995"/>
          <a:ext cx="7344825" cy="365857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250030</xdr:colOff>
      <xdr:row>7</xdr:row>
      <xdr:rowOff>119062</xdr:rowOff>
    </xdr:from>
    <xdr:to>
      <xdr:col>10</xdr:col>
      <xdr:colOff>130491</xdr:colOff>
      <xdr:row>23</xdr:row>
      <xdr:rowOff>130033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F9775A2-3DC4-4C6D-A718-9DE35567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6780" y="1535906"/>
          <a:ext cx="5869781" cy="3241851"/>
        </a:xfrm>
        <a:prstGeom prst="rect">
          <a:avLst/>
        </a:prstGeom>
      </xdr:spPr>
    </xdr:pic>
    <xdr:clientData/>
  </xdr:twoCellAnchor>
  <xdr:twoCellAnchor>
    <xdr:from>
      <xdr:col>4</xdr:col>
      <xdr:colOff>1904</xdr:colOff>
      <xdr:row>63</xdr:row>
      <xdr:rowOff>59531</xdr:rowOff>
    </xdr:from>
    <xdr:to>
      <xdr:col>4</xdr:col>
      <xdr:colOff>1904</xdr:colOff>
      <xdr:row>69</xdr:row>
      <xdr:rowOff>75247</xdr:rowOff>
    </xdr:to>
    <xdr:cxnSp macro="">
      <xdr:nvCxnSpPr>
        <xdr:cNvPr id="4" name="직선 연결선 3">
          <a:extLst>
            <a:ext uri="{FF2B5EF4-FFF2-40B4-BE49-F238E27FC236}">
              <a16:creationId xmlns:a16="http://schemas.microsoft.com/office/drawing/2014/main" id="{A4C43420-7F3F-4DE6-AC0E-070AF507C291}"/>
            </a:ext>
          </a:extLst>
        </xdr:cNvPr>
        <xdr:cNvCxnSpPr/>
      </xdr:nvCxnSpPr>
      <xdr:spPr>
        <a:xfrm>
          <a:off x="2668904" y="12215812"/>
          <a:ext cx="0" cy="114681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1904</xdr:colOff>
      <xdr:row>63</xdr:row>
      <xdr:rowOff>59531</xdr:rowOff>
    </xdr:from>
    <xdr:to>
      <xdr:col>8</xdr:col>
      <xdr:colOff>1904</xdr:colOff>
      <xdr:row>69</xdr:row>
      <xdr:rowOff>89058</xdr:rowOff>
    </xdr:to>
    <xdr:cxnSp macro="">
      <xdr:nvCxnSpPr>
        <xdr:cNvPr id="5" name="직선 연결선 4">
          <a:extLst>
            <a:ext uri="{FF2B5EF4-FFF2-40B4-BE49-F238E27FC236}">
              <a16:creationId xmlns:a16="http://schemas.microsoft.com/office/drawing/2014/main" id="{5B553D1C-38DD-4FB9-AB30-F63D996D4FCB}"/>
            </a:ext>
          </a:extLst>
        </xdr:cNvPr>
        <xdr:cNvCxnSpPr/>
      </xdr:nvCxnSpPr>
      <xdr:spPr>
        <a:xfrm>
          <a:off x="5335904" y="12203906"/>
          <a:ext cx="0" cy="116062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64</xdr:row>
      <xdr:rowOff>16193</xdr:rowOff>
    </xdr:from>
    <xdr:to>
      <xdr:col>7</xdr:col>
      <xdr:colOff>631031</xdr:colOff>
      <xdr:row>64</xdr:row>
      <xdr:rowOff>16193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D4772BB0-0FAE-4F02-9C3C-2026C9F78320}"/>
            </a:ext>
          </a:extLst>
        </xdr:cNvPr>
        <xdr:cNvCxnSpPr/>
      </xdr:nvCxnSpPr>
      <xdr:spPr>
        <a:xfrm>
          <a:off x="2667000" y="12362974"/>
          <a:ext cx="2631281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35719</xdr:colOff>
      <xdr:row>64</xdr:row>
      <xdr:rowOff>31910</xdr:rowOff>
    </xdr:from>
    <xdr:to>
      <xdr:col>11</xdr:col>
      <xdr:colOff>662940</xdr:colOff>
      <xdr:row>64</xdr:row>
      <xdr:rowOff>31910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1210DF6F-E75C-45DE-B3DF-C23133BC882E}"/>
            </a:ext>
          </a:extLst>
        </xdr:cNvPr>
        <xdr:cNvCxnSpPr/>
      </xdr:nvCxnSpPr>
      <xdr:spPr>
        <a:xfrm>
          <a:off x="5369719" y="12378691"/>
          <a:ext cx="2627471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15717</xdr:colOff>
      <xdr:row>64</xdr:row>
      <xdr:rowOff>40006</xdr:rowOff>
    </xdr:from>
    <xdr:to>
      <xdr:col>15</xdr:col>
      <xdr:colOff>641033</xdr:colOff>
      <xdr:row>64</xdr:row>
      <xdr:rowOff>40006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26DB5826-57AD-475A-AD88-CCB680D4AF7E}"/>
            </a:ext>
          </a:extLst>
        </xdr:cNvPr>
        <xdr:cNvCxnSpPr/>
      </xdr:nvCxnSpPr>
      <xdr:spPr>
        <a:xfrm>
          <a:off x="8016717" y="12398694"/>
          <a:ext cx="2625566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1904</xdr:colOff>
      <xdr:row>63</xdr:row>
      <xdr:rowOff>55721</xdr:rowOff>
    </xdr:from>
    <xdr:to>
      <xdr:col>12</xdr:col>
      <xdr:colOff>1904</xdr:colOff>
      <xdr:row>69</xdr:row>
      <xdr:rowOff>92868</xdr:rowOff>
    </xdr:to>
    <xdr:cxnSp macro="">
      <xdr:nvCxnSpPr>
        <xdr:cNvPr id="15" name="직선 연결선 14">
          <a:extLst>
            <a:ext uri="{FF2B5EF4-FFF2-40B4-BE49-F238E27FC236}">
              <a16:creationId xmlns:a16="http://schemas.microsoft.com/office/drawing/2014/main" id="{7283C9CB-6B14-4154-A328-F1B108223F8F}"/>
            </a:ext>
          </a:extLst>
        </xdr:cNvPr>
        <xdr:cNvCxnSpPr/>
      </xdr:nvCxnSpPr>
      <xdr:spPr>
        <a:xfrm>
          <a:off x="8002904" y="12212002"/>
          <a:ext cx="0" cy="11682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1904</xdr:colOff>
      <xdr:row>63</xdr:row>
      <xdr:rowOff>71437</xdr:rowOff>
    </xdr:from>
    <xdr:to>
      <xdr:col>16</xdr:col>
      <xdr:colOff>1904</xdr:colOff>
      <xdr:row>69</xdr:row>
      <xdr:rowOff>108584</xdr:rowOff>
    </xdr:to>
    <xdr:cxnSp macro="">
      <xdr:nvCxnSpPr>
        <xdr:cNvPr id="16" name="직선 연결선 15">
          <a:extLst>
            <a:ext uri="{FF2B5EF4-FFF2-40B4-BE49-F238E27FC236}">
              <a16:creationId xmlns:a16="http://schemas.microsoft.com/office/drawing/2014/main" id="{60FF36B9-ED02-47FF-8446-0958AE1B0803}"/>
            </a:ext>
          </a:extLst>
        </xdr:cNvPr>
        <xdr:cNvCxnSpPr/>
      </xdr:nvCxnSpPr>
      <xdr:spPr>
        <a:xfrm>
          <a:off x="10669904" y="12227718"/>
          <a:ext cx="0" cy="116824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149679</xdr:colOff>
      <xdr:row>2</xdr:row>
      <xdr:rowOff>201050</xdr:rowOff>
    </xdr:from>
    <xdr:to>
      <xdr:col>23</xdr:col>
      <xdr:colOff>54429</xdr:colOff>
      <xdr:row>42</xdr:row>
      <xdr:rowOff>62422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5730C0E-495A-4337-AB19-65437AC39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679" y="636479"/>
          <a:ext cx="15240000" cy="856994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205740</xdr:colOff>
      <xdr:row>8</xdr:row>
      <xdr:rowOff>85725</xdr:rowOff>
    </xdr:from>
    <xdr:to>
      <xdr:col>5</xdr:col>
      <xdr:colOff>207645</xdr:colOff>
      <xdr:row>16</xdr:row>
      <xdr:rowOff>136093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C65F1A6-E719-4003-9844-20C411185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2490" y="1885950"/>
          <a:ext cx="2678430" cy="1654378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104776</xdr:colOff>
      <xdr:row>8</xdr:row>
      <xdr:rowOff>21072</xdr:rowOff>
    </xdr:from>
    <xdr:to>
      <xdr:col>11</xdr:col>
      <xdr:colOff>373427</xdr:colOff>
      <xdr:row>18</xdr:row>
      <xdr:rowOff>49530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1222283-C11B-472A-A83F-A493E406E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72026" y="1621272"/>
          <a:ext cx="2937556" cy="2026803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21</xdr:row>
      <xdr:rowOff>57150</xdr:rowOff>
    </xdr:from>
    <xdr:to>
      <xdr:col>5</xdr:col>
      <xdr:colOff>363495</xdr:colOff>
      <xdr:row>32</xdr:row>
      <xdr:rowOff>20685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A5E758-F482-4E85-9C6E-441D1C93F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9625" y="7858125"/>
          <a:ext cx="2880000" cy="216381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34</xdr:row>
      <xdr:rowOff>93345</xdr:rowOff>
    </xdr:from>
    <xdr:to>
      <xdr:col>6</xdr:col>
      <xdr:colOff>111560</xdr:colOff>
      <xdr:row>47</xdr:row>
      <xdr:rowOff>130894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10858E6B-635D-41C3-9DFC-9BEEE8F9D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" y="10494645"/>
          <a:ext cx="3388160" cy="2634064"/>
        </a:xfrm>
        <a:prstGeom prst="rect">
          <a:avLst/>
        </a:prstGeom>
      </xdr:spPr>
    </xdr:pic>
    <xdr:clientData/>
  </xdr:twoCellAnchor>
  <xdr:twoCellAnchor editAs="oneCell">
    <xdr:from>
      <xdr:col>6</xdr:col>
      <xdr:colOff>120016</xdr:colOff>
      <xdr:row>34</xdr:row>
      <xdr:rowOff>172416</xdr:rowOff>
    </xdr:from>
    <xdr:to>
      <xdr:col>11</xdr:col>
      <xdr:colOff>150495</xdr:colOff>
      <xdr:row>47</xdr:row>
      <xdr:rowOff>113764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5076331E-EBED-4AAF-8D61-945B2B5E4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20516" y="6973266"/>
          <a:ext cx="3364229" cy="254167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200237</xdr:colOff>
      <xdr:row>89</xdr:row>
      <xdr:rowOff>173142</xdr:rowOff>
    </xdr:from>
    <xdr:to>
      <xdr:col>9</xdr:col>
      <xdr:colOff>129964</xdr:colOff>
      <xdr:row>105</xdr:row>
      <xdr:rowOff>199617</xdr:rowOff>
    </xdr:to>
    <xdr:grpSp>
      <xdr:nvGrpSpPr>
        <xdr:cNvPr id="7" name="그룹 6">
          <a:extLst>
            <a:ext uri="{FF2B5EF4-FFF2-40B4-BE49-F238E27FC236}">
              <a16:creationId xmlns:a16="http://schemas.microsoft.com/office/drawing/2014/main" id="{E39E0BB0-4D8A-4F70-BDDC-49E69A3BFDF9}"/>
            </a:ext>
          </a:extLst>
        </xdr:cNvPr>
        <xdr:cNvGrpSpPr/>
      </xdr:nvGrpSpPr>
      <xdr:grpSpPr>
        <a:xfrm>
          <a:off x="869104" y="16903275"/>
          <a:ext cx="5280660" cy="3142209"/>
          <a:chOff x="866987" y="17371059"/>
          <a:chExt cx="5263727" cy="3243808"/>
        </a:xfrm>
      </xdr:grpSpPr>
      <xdr:pic>
        <xdr:nvPicPr>
          <xdr:cNvPr id="4" name="그림 3">
            <a:extLst>
              <a:ext uri="{FF2B5EF4-FFF2-40B4-BE49-F238E27FC236}">
                <a16:creationId xmlns:a16="http://schemas.microsoft.com/office/drawing/2014/main" id="{D62E0FF5-00A2-4E29-9DAB-7E365ED8B5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930564" y="17371059"/>
            <a:ext cx="4877543" cy="3243808"/>
          </a:xfrm>
          <a:prstGeom prst="rect">
            <a:avLst/>
          </a:prstGeom>
        </xdr:spPr>
      </xdr:pic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3C226106-5ACE-4566-B5B4-D151BB6AFEA5}"/>
              </a:ext>
            </a:extLst>
          </xdr:cNvPr>
          <xdr:cNvSpPr/>
        </xdr:nvSpPr>
        <xdr:spPr>
          <a:xfrm>
            <a:off x="873760" y="19314119"/>
            <a:ext cx="5256954" cy="19454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6" name="직사각형 5">
            <a:extLst>
              <a:ext uri="{FF2B5EF4-FFF2-40B4-BE49-F238E27FC236}">
                <a16:creationId xmlns:a16="http://schemas.microsoft.com/office/drawing/2014/main" id="{D807D2DB-33D3-4AE4-8C9F-564B06F9B19F}"/>
              </a:ext>
            </a:extLst>
          </xdr:cNvPr>
          <xdr:cNvSpPr/>
        </xdr:nvSpPr>
        <xdr:spPr>
          <a:xfrm>
            <a:off x="866987" y="19652785"/>
            <a:ext cx="5256954" cy="64795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693641</xdr:colOff>
      <xdr:row>72</xdr:row>
      <xdr:rowOff>75353</xdr:rowOff>
    </xdr:from>
    <xdr:to>
      <xdr:col>5</xdr:col>
      <xdr:colOff>693641</xdr:colOff>
      <xdr:row>86</xdr:row>
      <xdr:rowOff>6773</xdr:rowOff>
    </xdr:to>
    <xdr:cxnSp macro="">
      <xdr:nvCxnSpPr>
        <xdr:cNvPr id="5" name="직선 연결선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CxnSpPr/>
      </xdr:nvCxnSpPr>
      <xdr:spPr>
        <a:xfrm>
          <a:off x="4641224" y="14373436"/>
          <a:ext cx="0" cy="2598420"/>
        </a:xfrm>
        <a:prstGeom prst="line">
          <a:avLst/>
        </a:prstGeom>
        <a:ln w="19050">
          <a:solidFill>
            <a:srgbClr val="FF0000"/>
          </a:solidFill>
          <a:prstDash val="lgDash"/>
          <a:headEnd type="stealt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306480</xdr:colOff>
      <xdr:row>44</xdr:row>
      <xdr:rowOff>36811</xdr:rowOff>
    </xdr:from>
    <xdr:to>
      <xdr:col>9</xdr:col>
      <xdr:colOff>514548</xdr:colOff>
      <xdr:row>55</xdr:row>
      <xdr:rowOff>171842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68FA0C3E-BEDA-4A4E-97B5-1710BA2ED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039" y="8911870"/>
          <a:ext cx="5544782" cy="234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253616</xdr:colOff>
      <xdr:row>59</xdr:row>
      <xdr:rowOff>73834</xdr:rowOff>
    </xdr:from>
    <xdr:to>
      <xdr:col>6</xdr:col>
      <xdr:colOff>247843</xdr:colOff>
      <xdr:row>63</xdr:row>
      <xdr:rowOff>171478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9AC968C4-767D-4A35-A8A6-6476B1B94E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75" y="11772775"/>
          <a:ext cx="3293948" cy="894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329988</xdr:colOff>
      <xdr:row>36</xdr:row>
      <xdr:rowOff>69116</xdr:rowOff>
    </xdr:from>
    <xdr:to>
      <xdr:col>8</xdr:col>
      <xdr:colOff>629284</xdr:colOff>
      <xdr:row>41</xdr:row>
      <xdr:rowOff>170023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2B52FF2-3A18-436B-9F99-91C77D6DE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3905" y="9520033"/>
          <a:ext cx="4966546" cy="112156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57626</xdr:colOff>
      <xdr:row>29</xdr:row>
      <xdr:rowOff>51437</xdr:rowOff>
    </xdr:from>
    <xdr:to>
      <xdr:col>4</xdr:col>
      <xdr:colOff>57626</xdr:colOff>
      <xdr:row>30</xdr:row>
      <xdr:rowOff>105252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CB636D13-F27B-4D60-B417-B83900EE33B8}"/>
            </a:ext>
          </a:extLst>
        </xdr:cNvPr>
        <xdr:cNvCxnSpPr/>
      </xdr:nvCxnSpPr>
      <xdr:spPr>
        <a:xfrm flipH="1" flipV="1">
          <a:off x="2057876" y="6147437"/>
          <a:ext cx="0" cy="25622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55721</xdr:colOff>
      <xdr:row>30</xdr:row>
      <xdr:rowOff>117158</xdr:rowOff>
    </xdr:from>
    <xdr:to>
      <xdr:col>5</xdr:col>
      <xdr:colOff>632936</xdr:colOff>
      <xdr:row>30</xdr:row>
      <xdr:rowOff>117158</xdr:rowOff>
    </xdr:to>
    <xdr:cxnSp macro="">
      <xdr:nvCxnSpPr>
        <xdr:cNvPr id="9" name="직선 연결선 8">
          <a:extLst>
            <a:ext uri="{FF2B5EF4-FFF2-40B4-BE49-F238E27FC236}">
              <a16:creationId xmlns:a16="http://schemas.microsoft.com/office/drawing/2014/main" id="{2DD0AE00-5564-44CB-B1E1-2CC64403B5DB}"/>
            </a:ext>
          </a:extLst>
        </xdr:cNvPr>
        <xdr:cNvCxnSpPr/>
      </xdr:nvCxnSpPr>
      <xdr:spPr>
        <a:xfrm>
          <a:off x="2055971" y="6415564"/>
          <a:ext cx="1243965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190738</xdr:colOff>
      <xdr:row>27</xdr:row>
      <xdr:rowOff>45482</xdr:rowOff>
    </xdr:from>
    <xdr:to>
      <xdr:col>18</xdr:col>
      <xdr:colOff>583406</xdr:colOff>
      <xdr:row>28</xdr:row>
      <xdr:rowOff>35718</xdr:rowOff>
    </xdr:to>
    <xdr:sp macro="" textlink="">
      <xdr:nvSpPr>
        <xdr:cNvPr id="10" name="오른쪽 대괄호 9">
          <a:extLst>
            <a:ext uri="{FF2B5EF4-FFF2-40B4-BE49-F238E27FC236}">
              <a16:creationId xmlns:a16="http://schemas.microsoft.com/office/drawing/2014/main" id="{959461CC-ADE1-4760-A6B7-F8D2435AE7EB}"/>
            </a:ext>
          </a:extLst>
        </xdr:cNvPr>
        <xdr:cNvSpPr/>
      </xdr:nvSpPr>
      <xdr:spPr>
        <a:xfrm rot="5400000">
          <a:off x="7529750" y="433626"/>
          <a:ext cx="192643" cy="10393918"/>
        </a:xfrm>
        <a:prstGeom prst="rightBracket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175021</xdr:colOff>
      <xdr:row>28</xdr:row>
      <xdr:rowOff>259794</xdr:rowOff>
    </xdr:from>
    <xdr:to>
      <xdr:col>4</xdr:col>
      <xdr:colOff>559594</xdr:colOff>
      <xdr:row>29</xdr:row>
      <xdr:rowOff>47625</xdr:rowOff>
    </xdr:to>
    <xdr:sp macro="" textlink="">
      <xdr:nvSpPr>
        <xdr:cNvPr id="11" name="오른쪽 대괄호 10">
          <a:extLst>
            <a:ext uri="{FF2B5EF4-FFF2-40B4-BE49-F238E27FC236}">
              <a16:creationId xmlns:a16="http://schemas.microsoft.com/office/drawing/2014/main" id="{3C0FFC3B-6CC6-4539-BF86-E8658E9B07A0}"/>
            </a:ext>
          </a:extLst>
        </xdr:cNvPr>
        <xdr:cNvSpPr/>
      </xdr:nvSpPr>
      <xdr:spPr>
        <a:xfrm rot="5400000">
          <a:off x="2842736" y="5521642"/>
          <a:ext cx="192643" cy="1051323"/>
        </a:xfrm>
        <a:prstGeom prst="rightBracket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288131</xdr:colOff>
      <xdr:row>28</xdr:row>
      <xdr:rowOff>45246</xdr:rowOff>
    </xdr:from>
    <xdr:to>
      <xdr:col>14</xdr:col>
      <xdr:colOff>288131</xdr:colOff>
      <xdr:row>29</xdr:row>
      <xdr:rowOff>190500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5A0CD541-EB49-42BA-AD58-5C4BDA078E43}"/>
            </a:ext>
          </a:extLst>
        </xdr:cNvPr>
        <xdr:cNvCxnSpPr/>
      </xdr:nvCxnSpPr>
      <xdr:spPr>
        <a:xfrm flipV="1">
          <a:off x="9860756" y="5736434"/>
          <a:ext cx="0" cy="55006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95250</xdr:colOff>
      <xdr:row>34</xdr:row>
      <xdr:rowOff>99059</xdr:rowOff>
    </xdr:from>
    <xdr:to>
      <xdr:col>19</xdr:col>
      <xdr:colOff>621030</xdr:colOff>
      <xdr:row>39</xdr:row>
      <xdr:rowOff>174784</xdr:rowOff>
    </xdr:to>
    <xdr:sp macro="" textlink="">
      <xdr:nvSpPr>
        <xdr:cNvPr id="14" name="화살표: 왼쪽으로 구부러짐 13">
          <a:extLst>
            <a:ext uri="{FF2B5EF4-FFF2-40B4-BE49-F238E27FC236}">
              <a16:creationId xmlns:a16="http://schemas.microsoft.com/office/drawing/2014/main" id="{684CFA49-B571-420E-BD23-0E7B9F908854}"/>
            </a:ext>
          </a:extLst>
        </xdr:cNvPr>
        <xdr:cNvSpPr/>
      </xdr:nvSpPr>
      <xdr:spPr>
        <a:xfrm>
          <a:off x="13001625" y="7218997"/>
          <a:ext cx="525780" cy="1099662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19</xdr:col>
      <xdr:colOff>67628</xdr:colOff>
      <xdr:row>44</xdr:row>
      <xdr:rowOff>95249</xdr:rowOff>
    </xdr:from>
    <xdr:to>
      <xdr:col>19</xdr:col>
      <xdr:colOff>601028</xdr:colOff>
      <xdr:row>49</xdr:row>
      <xdr:rowOff>170974</xdr:rowOff>
    </xdr:to>
    <xdr:sp macro="" textlink="">
      <xdr:nvSpPr>
        <xdr:cNvPr id="15" name="화살표: 왼쪽으로 구부러짐 14">
          <a:extLst>
            <a:ext uri="{FF2B5EF4-FFF2-40B4-BE49-F238E27FC236}">
              <a16:creationId xmlns:a16="http://schemas.microsoft.com/office/drawing/2014/main" id="{2D1A31BB-F49A-40EB-B348-3ED0977D7560}"/>
            </a:ext>
          </a:extLst>
        </xdr:cNvPr>
        <xdr:cNvSpPr/>
      </xdr:nvSpPr>
      <xdr:spPr>
        <a:xfrm>
          <a:off x="12974003" y="9274968"/>
          <a:ext cx="533400" cy="1099662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393223</xdr:colOff>
      <xdr:row>76</xdr:row>
      <xdr:rowOff>130492</xdr:rowOff>
    </xdr:from>
    <xdr:to>
      <xdr:col>21</xdr:col>
      <xdr:colOff>434763</xdr:colOff>
      <xdr:row>83</xdr:row>
      <xdr:rowOff>92393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3EBCCC9D-C8E5-4342-8B83-D824C15208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27973" y="13857075"/>
          <a:ext cx="2697110" cy="1373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344117</xdr:colOff>
      <xdr:row>76</xdr:row>
      <xdr:rowOff>171766</xdr:rowOff>
    </xdr:from>
    <xdr:to>
      <xdr:col>17</xdr:col>
      <xdr:colOff>401747</xdr:colOff>
      <xdr:row>83</xdr:row>
      <xdr:rowOff>133667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675549E1-C7A7-4343-B9FC-379F1FF51E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1867" y="14099433"/>
          <a:ext cx="2713200" cy="1369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353535</xdr:colOff>
      <xdr:row>76</xdr:row>
      <xdr:rowOff>168116</xdr:rowOff>
    </xdr:from>
    <xdr:to>
      <xdr:col>13</xdr:col>
      <xdr:colOff>381001</xdr:colOff>
      <xdr:row>83</xdr:row>
      <xdr:rowOff>130017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BC9A730-2A58-44F7-A217-FCDE788443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4285" y="14095783"/>
          <a:ext cx="2694466" cy="1369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240029</xdr:colOff>
      <xdr:row>49</xdr:row>
      <xdr:rowOff>31010</xdr:rowOff>
    </xdr:from>
    <xdr:to>
      <xdr:col>16</xdr:col>
      <xdr:colOff>56651</xdr:colOff>
      <xdr:row>53</xdr:row>
      <xdr:rowOff>59585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EBDE1D6-EFF0-4B41-B821-D601E8465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7529" y="9948916"/>
          <a:ext cx="3817122" cy="847725"/>
        </a:xfrm>
        <a:prstGeom prst="rect">
          <a:avLst/>
        </a:prstGeom>
      </xdr:spPr>
    </xdr:pic>
    <xdr:clientData/>
  </xdr:twoCellAnchor>
  <xdr:twoCellAnchor editAs="oneCell">
    <xdr:from>
      <xdr:col>10</xdr:col>
      <xdr:colOff>289931</xdr:colOff>
      <xdr:row>44</xdr:row>
      <xdr:rowOff>60272</xdr:rowOff>
    </xdr:from>
    <xdr:to>
      <xdr:col>15</xdr:col>
      <xdr:colOff>320411</xdr:colOff>
      <xdr:row>48</xdr:row>
      <xdr:rowOff>132891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497CC89-F001-4140-A2EB-DA1A774CF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57431" y="8966147"/>
          <a:ext cx="3358515" cy="882244"/>
        </a:xfrm>
        <a:prstGeom prst="rect">
          <a:avLst/>
        </a:prstGeom>
      </xdr:spPr>
    </xdr:pic>
    <xdr:clientData/>
  </xdr:twoCellAnchor>
  <xdr:twoCellAnchor editAs="oneCell">
    <xdr:from>
      <xdr:col>10</xdr:col>
      <xdr:colOff>305224</xdr:colOff>
      <xdr:row>30</xdr:row>
      <xdr:rowOff>153883</xdr:rowOff>
    </xdr:from>
    <xdr:to>
      <xdr:col>14</xdr:col>
      <xdr:colOff>133774</xdr:colOff>
      <xdr:row>43</xdr:row>
      <xdr:rowOff>155787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90F69E0-9A67-4D36-BE0E-AC6698245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724" y="6226071"/>
          <a:ext cx="2495550" cy="2633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343849</xdr:colOff>
      <xdr:row>76</xdr:row>
      <xdr:rowOff>136684</xdr:rowOff>
    </xdr:from>
    <xdr:to>
      <xdr:col>9</xdr:col>
      <xdr:colOff>397298</xdr:colOff>
      <xdr:row>83</xdr:row>
      <xdr:rowOff>92870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282029B-F7D6-4C3A-8017-A62B1F6369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77599" y="14064351"/>
          <a:ext cx="2714734" cy="1363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16192</xdr:colOff>
      <xdr:row>79</xdr:row>
      <xdr:rowOff>198121</xdr:rowOff>
    </xdr:from>
    <xdr:to>
      <xdr:col>22</xdr:col>
      <xdr:colOff>587217</xdr:colOff>
      <xdr:row>79</xdr:row>
      <xdr:rowOff>198121</xdr:rowOff>
    </xdr:to>
    <xdr:cxnSp macro="">
      <xdr:nvCxnSpPr>
        <xdr:cNvPr id="4" name="직선 연결선 3">
          <a:extLst>
            <a:ext uri="{FF2B5EF4-FFF2-40B4-BE49-F238E27FC236}">
              <a16:creationId xmlns:a16="http://schemas.microsoft.com/office/drawing/2014/main" id="{6283E876-1EEB-4D85-BD6D-D03D88ABFAF6}"/>
            </a:ext>
          </a:extLst>
        </xdr:cNvPr>
        <xdr:cNvCxnSpPr/>
      </xdr:nvCxnSpPr>
      <xdr:spPr>
        <a:xfrm>
          <a:off x="1349692" y="16426340"/>
          <a:ext cx="1390602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30003</xdr:colOff>
      <xdr:row>77</xdr:row>
      <xdr:rowOff>198122</xdr:rowOff>
    </xdr:from>
    <xdr:to>
      <xdr:col>22</xdr:col>
      <xdr:colOff>601028</xdr:colOff>
      <xdr:row>77</xdr:row>
      <xdr:rowOff>198122</xdr:rowOff>
    </xdr:to>
    <xdr:cxnSp macro="">
      <xdr:nvCxnSpPr>
        <xdr:cNvPr id="19" name="직선 연결선 18">
          <a:extLst>
            <a:ext uri="{FF2B5EF4-FFF2-40B4-BE49-F238E27FC236}">
              <a16:creationId xmlns:a16="http://schemas.microsoft.com/office/drawing/2014/main" id="{CAF965B2-8130-467B-A165-2147E33A930F}"/>
            </a:ext>
          </a:extLst>
        </xdr:cNvPr>
        <xdr:cNvCxnSpPr/>
      </xdr:nvCxnSpPr>
      <xdr:spPr>
        <a:xfrm>
          <a:off x="1363503" y="16021528"/>
          <a:ext cx="13906025" cy="0"/>
        </a:xfrm>
        <a:prstGeom prst="line">
          <a:avLst/>
        </a:prstGeom>
        <a:ln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20002</xdr:colOff>
      <xdr:row>81</xdr:row>
      <xdr:rowOff>198123</xdr:rowOff>
    </xdr:from>
    <xdr:to>
      <xdr:col>22</xdr:col>
      <xdr:colOff>591027</xdr:colOff>
      <xdr:row>81</xdr:row>
      <xdr:rowOff>198123</xdr:rowOff>
    </xdr:to>
    <xdr:cxnSp macro="">
      <xdr:nvCxnSpPr>
        <xdr:cNvPr id="20" name="직선 연결선 19">
          <a:extLst>
            <a:ext uri="{FF2B5EF4-FFF2-40B4-BE49-F238E27FC236}">
              <a16:creationId xmlns:a16="http://schemas.microsoft.com/office/drawing/2014/main" id="{3669D851-A778-48F9-B584-AFFF0E95982D}"/>
            </a:ext>
          </a:extLst>
        </xdr:cNvPr>
        <xdr:cNvCxnSpPr/>
      </xdr:nvCxnSpPr>
      <xdr:spPr>
        <a:xfrm>
          <a:off x="1353502" y="16831154"/>
          <a:ext cx="13906025" cy="0"/>
        </a:xfrm>
        <a:prstGeom prst="line">
          <a:avLst/>
        </a:prstGeom>
        <a:ln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1905</xdr:colOff>
      <xdr:row>69</xdr:row>
      <xdr:rowOff>0</xdr:rowOff>
    </xdr:from>
    <xdr:to>
      <xdr:col>6</xdr:col>
      <xdr:colOff>1905</xdr:colOff>
      <xdr:row>87</xdr:row>
      <xdr:rowOff>66675</xdr:rowOff>
    </xdr:to>
    <xdr:cxnSp macro="">
      <xdr:nvCxnSpPr>
        <xdr:cNvPr id="22" name="직선 연결선 21">
          <a:extLst>
            <a:ext uri="{FF2B5EF4-FFF2-40B4-BE49-F238E27FC236}">
              <a16:creationId xmlns:a16="http://schemas.microsoft.com/office/drawing/2014/main" id="{DB23D5EF-42F7-447C-AFF6-B3170B03705C}"/>
            </a:ext>
          </a:extLst>
        </xdr:cNvPr>
        <xdr:cNvCxnSpPr/>
      </xdr:nvCxnSpPr>
      <xdr:spPr>
        <a:xfrm>
          <a:off x="4002405" y="13401675"/>
          <a:ext cx="0" cy="3714750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658654</xdr:colOff>
      <xdr:row>69</xdr:row>
      <xdr:rowOff>89534</xdr:rowOff>
    </xdr:from>
    <xdr:to>
      <xdr:col>7</xdr:col>
      <xdr:colOff>658654</xdr:colOff>
      <xdr:row>83</xdr:row>
      <xdr:rowOff>21167</xdr:rowOff>
    </xdr:to>
    <xdr:cxnSp macro="">
      <xdr:nvCxnSpPr>
        <xdr:cNvPr id="25" name="직선 연결선 24">
          <a:extLst>
            <a:ext uri="{FF2B5EF4-FFF2-40B4-BE49-F238E27FC236}">
              <a16:creationId xmlns:a16="http://schemas.microsoft.com/office/drawing/2014/main" id="{3471FFC1-998C-4355-BC12-79F7588EA250}"/>
            </a:ext>
          </a:extLst>
        </xdr:cNvPr>
        <xdr:cNvCxnSpPr/>
      </xdr:nvCxnSpPr>
      <xdr:spPr>
        <a:xfrm>
          <a:off x="5325904" y="12757784"/>
          <a:ext cx="0" cy="2598633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1905</xdr:colOff>
      <xdr:row>69</xdr:row>
      <xdr:rowOff>68103</xdr:rowOff>
    </xdr:from>
    <xdr:to>
      <xdr:col>10</xdr:col>
      <xdr:colOff>1905</xdr:colOff>
      <xdr:row>87</xdr:row>
      <xdr:rowOff>171450</xdr:rowOff>
    </xdr:to>
    <xdr:cxnSp macro="">
      <xdr:nvCxnSpPr>
        <xdr:cNvPr id="28" name="직선 연결선 27">
          <a:extLst>
            <a:ext uri="{FF2B5EF4-FFF2-40B4-BE49-F238E27FC236}">
              <a16:creationId xmlns:a16="http://schemas.microsoft.com/office/drawing/2014/main" id="{04830BAC-423B-4CA8-BB0C-6BA848D22D18}"/>
            </a:ext>
          </a:extLst>
        </xdr:cNvPr>
        <xdr:cNvCxnSpPr/>
      </xdr:nvCxnSpPr>
      <xdr:spPr>
        <a:xfrm>
          <a:off x="6669405" y="13469778"/>
          <a:ext cx="0" cy="3751422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658654</xdr:colOff>
      <xdr:row>69</xdr:row>
      <xdr:rowOff>103822</xdr:rowOff>
    </xdr:from>
    <xdr:to>
      <xdr:col>11</xdr:col>
      <xdr:colOff>658654</xdr:colOff>
      <xdr:row>82</xdr:row>
      <xdr:rowOff>127000</xdr:rowOff>
    </xdr:to>
    <xdr:cxnSp macro="">
      <xdr:nvCxnSpPr>
        <xdr:cNvPr id="29" name="직선 연결선 28">
          <a:extLst>
            <a:ext uri="{FF2B5EF4-FFF2-40B4-BE49-F238E27FC236}">
              <a16:creationId xmlns:a16="http://schemas.microsoft.com/office/drawing/2014/main" id="{86C38FF9-2205-4777-BE35-A7328138472F}"/>
            </a:ext>
          </a:extLst>
        </xdr:cNvPr>
        <xdr:cNvCxnSpPr/>
      </xdr:nvCxnSpPr>
      <xdr:spPr>
        <a:xfrm>
          <a:off x="7992904" y="12772072"/>
          <a:ext cx="0" cy="2489095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1905</xdr:colOff>
      <xdr:row>69</xdr:row>
      <xdr:rowOff>117633</xdr:rowOff>
    </xdr:from>
    <xdr:to>
      <xdr:col>14</xdr:col>
      <xdr:colOff>1905</xdr:colOff>
      <xdr:row>87</xdr:row>
      <xdr:rowOff>171450</xdr:rowOff>
    </xdr:to>
    <xdr:cxnSp macro="">
      <xdr:nvCxnSpPr>
        <xdr:cNvPr id="31" name="직선 연결선 30">
          <a:extLst>
            <a:ext uri="{FF2B5EF4-FFF2-40B4-BE49-F238E27FC236}">
              <a16:creationId xmlns:a16="http://schemas.microsoft.com/office/drawing/2014/main" id="{399547EE-A868-4726-8C5F-8812E52F7E1F}"/>
            </a:ext>
          </a:extLst>
        </xdr:cNvPr>
        <xdr:cNvCxnSpPr/>
      </xdr:nvCxnSpPr>
      <xdr:spPr>
        <a:xfrm>
          <a:off x="9336405" y="13519308"/>
          <a:ext cx="0" cy="3701892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1905</xdr:colOff>
      <xdr:row>69</xdr:row>
      <xdr:rowOff>103822</xdr:rowOff>
    </xdr:from>
    <xdr:to>
      <xdr:col>16</xdr:col>
      <xdr:colOff>1905</xdr:colOff>
      <xdr:row>82</xdr:row>
      <xdr:rowOff>148166</xdr:rowOff>
    </xdr:to>
    <xdr:cxnSp macro="">
      <xdr:nvCxnSpPr>
        <xdr:cNvPr id="32" name="직선 연결선 31">
          <a:extLst>
            <a:ext uri="{FF2B5EF4-FFF2-40B4-BE49-F238E27FC236}">
              <a16:creationId xmlns:a16="http://schemas.microsoft.com/office/drawing/2014/main" id="{E3442837-593F-49C9-9582-A93CDFD53A51}"/>
            </a:ext>
          </a:extLst>
        </xdr:cNvPr>
        <xdr:cNvCxnSpPr/>
      </xdr:nvCxnSpPr>
      <xdr:spPr>
        <a:xfrm>
          <a:off x="10669905" y="12772072"/>
          <a:ext cx="0" cy="2510261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268128</xdr:colOff>
      <xdr:row>76</xdr:row>
      <xdr:rowOff>132398</xdr:rowOff>
    </xdr:from>
    <xdr:to>
      <xdr:col>8</xdr:col>
      <xdr:colOff>511969</xdr:colOff>
      <xdr:row>76</xdr:row>
      <xdr:rowOff>132398</xdr:rowOff>
    </xdr:to>
    <xdr:cxnSp macro="">
      <xdr:nvCxnSpPr>
        <xdr:cNvPr id="34" name="직선 연결선 33">
          <a:extLst>
            <a:ext uri="{FF2B5EF4-FFF2-40B4-BE49-F238E27FC236}">
              <a16:creationId xmlns:a16="http://schemas.microsoft.com/office/drawing/2014/main" id="{1109D8DE-DE28-41F1-84A2-15376AFAA9EE}"/>
            </a:ext>
          </a:extLst>
        </xdr:cNvPr>
        <xdr:cNvCxnSpPr/>
      </xdr:nvCxnSpPr>
      <xdr:spPr>
        <a:xfrm>
          <a:off x="4268628" y="15765304"/>
          <a:ext cx="1577341" cy="0"/>
        </a:xfrm>
        <a:prstGeom prst="line">
          <a:avLst/>
        </a:pr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381000</xdr:colOff>
      <xdr:row>76</xdr:row>
      <xdr:rowOff>134778</xdr:rowOff>
    </xdr:from>
    <xdr:to>
      <xdr:col>8</xdr:col>
      <xdr:colOff>381000</xdr:colOff>
      <xdr:row>83</xdr:row>
      <xdr:rowOff>27622</xdr:rowOff>
    </xdr:to>
    <xdr:cxnSp macro="">
      <xdr:nvCxnSpPr>
        <xdr:cNvPr id="37" name="직선 연결선 36">
          <a:extLst>
            <a:ext uri="{FF2B5EF4-FFF2-40B4-BE49-F238E27FC236}">
              <a16:creationId xmlns:a16="http://schemas.microsoft.com/office/drawing/2014/main" id="{621F84D0-EBE8-4154-9B0D-D245B09A909D}"/>
            </a:ext>
          </a:extLst>
        </xdr:cNvPr>
        <xdr:cNvCxnSpPr/>
      </xdr:nvCxnSpPr>
      <xdr:spPr>
        <a:xfrm>
          <a:off x="5715000" y="15767684"/>
          <a:ext cx="0" cy="1309688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315753</xdr:colOff>
      <xdr:row>76</xdr:row>
      <xdr:rowOff>171926</xdr:rowOff>
    </xdr:from>
    <xdr:to>
      <xdr:col>12</xdr:col>
      <xdr:colOff>563404</xdr:colOff>
      <xdr:row>76</xdr:row>
      <xdr:rowOff>171926</xdr:rowOff>
    </xdr:to>
    <xdr:cxnSp macro="">
      <xdr:nvCxnSpPr>
        <xdr:cNvPr id="40" name="직선 연결선 39">
          <a:extLst>
            <a:ext uri="{FF2B5EF4-FFF2-40B4-BE49-F238E27FC236}">
              <a16:creationId xmlns:a16="http://schemas.microsoft.com/office/drawing/2014/main" id="{877F4B33-9915-401E-A376-55CC0EA3D9BC}"/>
            </a:ext>
          </a:extLst>
        </xdr:cNvPr>
        <xdr:cNvCxnSpPr/>
      </xdr:nvCxnSpPr>
      <xdr:spPr>
        <a:xfrm>
          <a:off x="6983253" y="15804832"/>
          <a:ext cx="1581151" cy="0"/>
        </a:xfrm>
        <a:prstGeom prst="line">
          <a:avLst/>
        </a:pr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351581</xdr:colOff>
      <xdr:row>76</xdr:row>
      <xdr:rowOff>174306</xdr:rowOff>
    </xdr:from>
    <xdr:to>
      <xdr:col>12</xdr:col>
      <xdr:colOff>351581</xdr:colOff>
      <xdr:row>83</xdr:row>
      <xdr:rowOff>53815</xdr:rowOff>
    </xdr:to>
    <xdr:cxnSp macro="">
      <xdr:nvCxnSpPr>
        <xdr:cNvPr id="41" name="직선 연결선 40">
          <a:extLst>
            <a:ext uri="{FF2B5EF4-FFF2-40B4-BE49-F238E27FC236}">
              <a16:creationId xmlns:a16="http://schemas.microsoft.com/office/drawing/2014/main" id="{C9013305-CB88-4C9E-9D0E-920399FCA9F5}"/>
            </a:ext>
          </a:extLst>
        </xdr:cNvPr>
        <xdr:cNvCxnSpPr/>
      </xdr:nvCxnSpPr>
      <xdr:spPr>
        <a:xfrm>
          <a:off x="8352581" y="13900889"/>
          <a:ext cx="0" cy="1287093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389095</xdr:colOff>
      <xdr:row>76</xdr:row>
      <xdr:rowOff>144304</xdr:rowOff>
    </xdr:from>
    <xdr:to>
      <xdr:col>16</xdr:col>
      <xdr:colOff>632936</xdr:colOff>
      <xdr:row>76</xdr:row>
      <xdr:rowOff>144304</xdr:rowOff>
    </xdr:to>
    <xdr:cxnSp macro="">
      <xdr:nvCxnSpPr>
        <xdr:cNvPr id="42" name="직선 연결선 41">
          <a:extLst>
            <a:ext uri="{FF2B5EF4-FFF2-40B4-BE49-F238E27FC236}">
              <a16:creationId xmlns:a16="http://schemas.microsoft.com/office/drawing/2014/main" id="{F88A1834-6C7B-43DC-9C07-2BC185999F2F}"/>
            </a:ext>
          </a:extLst>
        </xdr:cNvPr>
        <xdr:cNvCxnSpPr/>
      </xdr:nvCxnSpPr>
      <xdr:spPr>
        <a:xfrm>
          <a:off x="9723595" y="15777210"/>
          <a:ext cx="1577341" cy="0"/>
        </a:xfrm>
        <a:prstGeom prst="line">
          <a:avLst/>
        </a:pr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381741</xdr:colOff>
      <xdr:row>76</xdr:row>
      <xdr:rowOff>137159</xdr:rowOff>
    </xdr:from>
    <xdr:to>
      <xdr:col>16</xdr:col>
      <xdr:colOff>381741</xdr:colOff>
      <xdr:row>83</xdr:row>
      <xdr:rowOff>18573</xdr:rowOff>
    </xdr:to>
    <xdr:cxnSp macro="">
      <xdr:nvCxnSpPr>
        <xdr:cNvPr id="43" name="직선 연결선 42">
          <a:extLst>
            <a:ext uri="{FF2B5EF4-FFF2-40B4-BE49-F238E27FC236}">
              <a16:creationId xmlns:a16="http://schemas.microsoft.com/office/drawing/2014/main" id="{AC1D0E22-A7BE-4F1B-A3CA-AF4ECF9823D8}"/>
            </a:ext>
          </a:extLst>
        </xdr:cNvPr>
        <xdr:cNvCxnSpPr/>
      </xdr:nvCxnSpPr>
      <xdr:spPr>
        <a:xfrm>
          <a:off x="11049741" y="13863742"/>
          <a:ext cx="0" cy="1288998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35720</xdr:colOff>
      <xdr:row>87</xdr:row>
      <xdr:rowOff>2381</xdr:rowOff>
    </xdr:from>
    <xdr:to>
      <xdr:col>9</xdr:col>
      <xdr:colOff>611717</xdr:colOff>
      <xdr:row>87</xdr:row>
      <xdr:rowOff>2381</xdr:rowOff>
    </xdr:to>
    <xdr:cxnSp macro="">
      <xdr:nvCxnSpPr>
        <xdr:cNvPr id="48" name="직선 연결선 47">
          <a:extLst>
            <a:ext uri="{FF2B5EF4-FFF2-40B4-BE49-F238E27FC236}">
              <a16:creationId xmlns:a16="http://schemas.microsoft.com/office/drawing/2014/main" id="{1A2F5E7C-9872-4E49-8FEF-36C43539FEAA}"/>
            </a:ext>
          </a:extLst>
        </xdr:cNvPr>
        <xdr:cNvCxnSpPr/>
      </xdr:nvCxnSpPr>
      <xdr:spPr>
        <a:xfrm flipH="1">
          <a:off x="4036220" y="17452181"/>
          <a:ext cx="2576247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79059</xdr:colOff>
      <xdr:row>87</xdr:row>
      <xdr:rowOff>2381</xdr:rowOff>
    </xdr:from>
    <xdr:to>
      <xdr:col>13</xdr:col>
      <xdr:colOff>599228</xdr:colOff>
      <xdr:row>87</xdr:row>
      <xdr:rowOff>2381</xdr:rowOff>
    </xdr:to>
    <xdr:cxnSp macro="">
      <xdr:nvCxnSpPr>
        <xdr:cNvPr id="50" name="직선 연결선 49">
          <a:extLst>
            <a:ext uri="{FF2B5EF4-FFF2-40B4-BE49-F238E27FC236}">
              <a16:creationId xmlns:a16="http://schemas.microsoft.com/office/drawing/2014/main" id="{3C097989-63E5-47D0-9A29-462B8E3D9D0A}"/>
            </a:ext>
          </a:extLst>
        </xdr:cNvPr>
        <xdr:cNvCxnSpPr/>
      </xdr:nvCxnSpPr>
      <xdr:spPr>
        <a:xfrm flipH="1">
          <a:off x="6746559" y="17052131"/>
          <a:ext cx="2520419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373380</xdr:colOff>
      <xdr:row>108</xdr:row>
      <xdr:rowOff>116680</xdr:rowOff>
    </xdr:from>
    <xdr:to>
      <xdr:col>14</xdr:col>
      <xdr:colOff>484822</xdr:colOff>
      <xdr:row>108</xdr:row>
      <xdr:rowOff>116680</xdr:rowOff>
    </xdr:to>
    <xdr:cxnSp macro="">
      <xdr:nvCxnSpPr>
        <xdr:cNvPr id="52" name="직선 화살표 연결선 51">
          <a:extLst>
            <a:ext uri="{FF2B5EF4-FFF2-40B4-BE49-F238E27FC236}">
              <a16:creationId xmlns:a16="http://schemas.microsoft.com/office/drawing/2014/main" id="{06A81070-FD30-400A-8C14-E748682AD4BC}"/>
            </a:ext>
          </a:extLst>
        </xdr:cNvPr>
        <xdr:cNvCxnSpPr/>
      </xdr:nvCxnSpPr>
      <xdr:spPr>
        <a:xfrm flipH="1">
          <a:off x="8420100" y="21163120"/>
          <a:ext cx="145256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337186</xdr:colOff>
      <xdr:row>100</xdr:row>
      <xdr:rowOff>23814</xdr:rowOff>
    </xdr:from>
    <xdr:to>
      <xdr:col>2</xdr:col>
      <xdr:colOff>604444</xdr:colOff>
      <xdr:row>102</xdr:row>
      <xdr:rowOff>41600</xdr:rowOff>
    </xdr:to>
    <xdr:sp macro="" textlink="">
      <xdr:nvSpPr>
        <xdr:cNvPr id="53" name="화살표: 오른쪽으로 구부러짐 52">
          <a:extLst>
            <a:ext uri="{FF2B5EF4-FFF2-40B4-BE49-F238E27FC236}">
              <a16:creationId xmlns:a16="http://schemas.microsoft.com/office/drawing/2014/main" id="{B86471C4-7498-4FD2-BCCB-24ADFC5AB68D}"/>
            </a:ext>
          </a:extLst>
        </xdr:cNvPr>
        <xdr:cNvSpPr/>
      </xdr:nvSpPr>
      <xdr:spPr>
        <a:xfrm>
          <a:off x="1670686" y="17883189"/>
          <a:ext cx="267258" cy="422599"/>
        </a:xfrm>
        <a:prstGeom prst="curvedRightArrow">
          <a:avLst>
            <a:gd name="adj1" fmla="val 8929"/>
            <a:gd name="adj2" fmla="val 30154"/>
            <a:gd name="adj3" fmla="val 2393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105833</xdr:colOff>
      <xdr:row>93</xdr:row>
      <xdr:rowOff>190500</xdr:rowOff>
    </xdr:from>
    <xdr:to>
      <xdr:col>15</xdr:col>
      <xdr:colOff>311467</xdr:colOff>
      <xdr:row>99</xdr:row>
      <xdr:rowOff>174784</xdr:rowOff>
    </xdr:to>
    <xdr:cxnSp macro="">
      <xdr:nvCxnSpPr>
        <xdr:cNvPr id="54" name="직선 화살표 연결선 53">
          <a:extLst>
            <a:ext uri="{FF2B5EF4-FFF2-40B4-BE49-F238E27FC236}">
              <a16:creationId xmlns:a16="http://schemas.microsoft.com/office/drawing/2014/main" id="{F0A9688D-66BF-4075-A618-BEF867898A20}"/>
            </a:ext>
          </a:extLst>
        </xdr:cNvPr>
        <xdr:cNvCxnSpPr/>
      </xdr:nvCxnSpPr>
      <xdr:spPr>
        <a:xfrm>
          <a:off x="8773583" y="17134417"/>
          <a:ext cx="1539134" cy="119078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389751</xdr:colOff>
      <xdr:row>91</xdr:row>
      <xdr:rowOff>92446</xdr:rowOff>
    </xdr:from>
    <xdr:to>
      <xdr:col>12</xdr:col>
      <xdr:colOff>141791</xdr:colOff>
      <xdr:row>92</xdr:row>
      <xdr:rowOff>155538</xdr:rowOff>
    </xdr:to>
    <xdr:sp macro="" textlink="">
      <xdr:nvSpPr>
        <xdr:cNvPr id="55" name="화살표: 오른쪽으로 구부러짐 54">
          <a:extLst>
            <a:ext uri="{FF2B5EF4-FFF2-40B4-BE49-F238E27FC236}">
              <a16:creationId xmlns:a16="http://schemas.microsoft.com/office/drawing/2014/main" id="{86B057CD-158B-4553-84D1-5BFFDCC63081}"/>
            </a:ext>
          </a:extLst>
        </xdr:cNvPr>
        <xdr:cNvSpPr/>
      </xdr:nvSpPr>
      <xdr:spPr>
        <a:xfrm rot="5400000">
          <a:off x="7802552" y="9330298"/>
          <a:ext cx="261688" cy="414980"/>
        </a:xfrm>
        <a:prstGeom prst="curvedRightArrow">
          <a:avLst>
            <a:gd name="adj1" fmla="val 8929"/>
            <a:gd name="adj2" fmla="val 30154"/>
            <a:gd name="adj3" fmla="val 2393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514112</xdr:colOff>
      <xdr:row>104</xdr:row>
      <xdr:rowOff>52917</xdr:rowOff>
    </xdr:from>
    <xdr:to>
      <xdr:col>15</xdr:col>
      <xdr:colOff>514112</xdr:colOff>
      <xdr:row>107</xdr:row>
      <xdr:rowOff>93348</xdr:rowOff>
    </xdr:to>
    <xdr:cxnSp macro="">
      <xdr:nvCxnSpPr>
        <xdr:cNvPr id="57" name="직선 화살표 연결선 56">
          <a:extLst>
            <a:ext uri="{FF2B5EF4-FFF2-40B4-BE49-F238E27FC236}">
              <a16:creationId xmlns:a16="http://schemas.microsoft.com/office/drawing/2014/main" id="{F6FF4208-2502-4669-95EF-1FE9A3CD33CB}"/>
            </a:ext>
          </a:extLst>
        </xdr:cNvPr>
        <xdr:cNvCxnSpPr/>
      </xdr:nvCxnSpPr>
      <xdr:spPr>
        <a:xfrm>
          <a:off x="10515362" y="19208750"/>
          <a:ext cx="0" cy="64368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198598</xdr:colOff>
      <xdr:row>108</xdr:row>
      <xdr:rowOff>154780</xdr:rowOff>
    </xdr:from>
    <xdr:to>
      <xdr:col>17</xdr:col>
      <xdr:colOff>465856</xdr:colOff>
      <xdr:row>110</xdr:row>
      <xdr:rowOff>172568</xdr:rowOff>
    </xdr:to>
    <xdr:sp macro="" textlink="">
      <xdr:nvSpPr>
        <xdr:cNvPr id="58" name="화살표: 오른쪽으로 구부러짐 57">
          <a:extLst>
            <a:ext uri="{FF2B5EF4-FFF2-40B4-BE49-F238E27FC236}">
              <a16:creationId xmlns:a16="http://schemas.microsoft.com/office/drawing/2014/main" id="{B7136FBE-2625-4DF6-BFAD-A2DA7A2531C5}"/>
            </a:ext>
          </a:extLst>
        </xdr:cNvPr>
        <xdr:cNvSpPr/>
      </xdr:nvSpPr>
      <xdr:spPr>
        <a:xfrm rot="10800000">
          <a:off x="11535253" y="11691936"/>
          <a:ext cx="267258" cy="418791"/>
        </a:xfrm>
        <a:prstGeom prst="curvedRightArrow">
          <a:avLst>
            <a:gd name="adj1" fmla="val 8929"/>
            <a:gd name="adj2" fmla="val 30154"/>
            <a:gd name="adj3" fmla="val 2393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99060</xdr:colOff>
      <xdr:row>102</xdr:row>
      <xdr:rowOff>137160</xdr:rowOff>
    </xdr:from>
    <xdr:to>
      <xdr:col>9</xdr:col>
      <xdr:colOff>518161</xdr:colOff>
      <xdr:row>109</xdr:row>
      <xdr:rowOff>7621</xdr:rowOff>
    </xdr:to>
    <xdr:cxnSp macro="">
      <xdr:nvCxnSpPr>
        <xdr:cNvPr id="59" name="직선 화살표 연결선 58">
          <a:extLst>
            <a:ext uri="{FF2B5EF4-FFF2-40B4-BE49-F238E27FC236}">
              <a16:creationId xmlns:a16="http://schemas.microsoft.com/office/drawing/2014/main" id="{A52BA55A-A65F-4AEB-81D8-1F38BEDAF5C7}"/>
            </a:ext>
          </a:extLst>
        </xdr:cNvPr>
        <xdr:cNvCxnSpPr/>
      </xdr:nvCxnSpPr>
      <xdr:spPr>
        <a:xfrm flipH="1" flipV="1">
          <a:off x="3451860" y="19994880"/>
          <a:ext cx="3101341" cy="125730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468153</xdr:colOff>
      <xdr:row>93</xdr:row>
      <xdr:rowOff>95250</xdr:rowOff>
    </xdr:from>
    <xdr:to>
      <xdr:col>10</xdr:col>
      <xdr:colOff>440531</xdr:colOff>
      <xdr:row>93</xdr:row>
      <xdr:rowOff>95250</xdr:rowOff>
    </xdr:to>
    <xdr:cxnSp macro="">
      <xdr:nvCxnSpPr>
        <xdr:cNvPr id="60" name="직선 화살표 연결선 59">
          <a:extLst>
            <a:ext uri="{FF2B5EF4-FFF2-40B4-BE49-F238E27FC236}">
              <a16:creationId xmlns:a16="http://schemas.microsoft.com/office/drawing/2014/main" id="{05CB6E61-D406-460F-90BC-C54FD5812CE5}"/>
            </a:ext>
          </a:extLst>
        </xdr:cNvPr>
        <xdr:cNvCxnSpPr/>
      </xdr:nvCxnSpPr>
      <xdr:spPr>
        <a:xfrm>
          <a:off x="5802153" y="13906500"/>
          <a:ext cx="1305878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222250</xdr:colOff>
      <xdr:row>98</xdr:row>
      <xdr:rowOff>169334</xdr:rowOff>
    </xdr:from>
    <xdr:to>
      <xdr:col>11</xdr:col>
      <xdr:colOff>27942</xdr:colOff>
      <xdr:row>99</xdr:row>
      <xdr:rowOff>52916</xdr:rowOff>
    </xdr:to>
    <xdr:cxnSp macro="">
      <xdr:nvCxnSpPr>
        <xdr:cNvPr id="71" name="직선 화살표 연결선 70">
          <a:extLst>
            <a:ext uri="{FF2B5EF4-FFF2-40B4-BE49-F238E27FC236}">
              <a16:creationId xmlns:a16="http://schemas.microsoft.com/office/drawing/2014/main" id="{69D1FEEC-E01A-4E8F-B833-30375456CCD8}"/>
            </a:ext>
          </a:extLst>
        </xdr:cNvPr>
        <xdr:cNvCxnSpPr/>
      </xdr:nvCxnSpPr>
      <xdr:spPr>
        <a:xfrm flipH="1">
          <a:off x="3556000" y="18118667"/>
          <a:ext cx="3806192" cy="8466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158750</xdr:colOff>
      <xdr:row>94</xdr:row>
      <xdr:rowOff>55721</xdr:rowOff>
    </xdr:from>
    <xdr:to>
      <xdr:col>6</xdr:col>
      <xdr:colOff>607221</xdr:colOff>
      <xdr:row>99</xdr:row>
      <xdr:rowOff>0</xdr:rowOff>
    </xdr:to>
    <xdr:cxnSp macro="">
      <xdr:nvCxnSpPr>
        <xdr:cNvPr id="75" name="직선 화살표 연결선 74">
          <a:extLst>
            <a:ext uri="{FF2B5EF4-FFF2-40B4-BE49-F238E27FC236}">
              <a16:creationId xmlns:a16="http://schemas.microsoft.com/office/drawing/2014/main" id="{516DA287-C17F-4FCC-8788-21CA8F0EDE94}"/>
            </a:ext>
          </a:extLst>
        </xdr:cNvPr>
        <xdr:cNvCxnSpPr/>
      </xdr:nvCxnSpPr>
      <xdr:spPr>
        <a:xfrm flipH="1">
          <a:off x="3492500" y="17200721"/>
          <a:ext cx="1115221" cy="94969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236219</xdr:colOff>
      <xdr:row>101</xdr:row>
      <xdr:rowOff>186689</xdr:rowOff>
    </xdr:from>
    <xdr:to>
      <xdr:col>14</xdr:col>
      <xdr:colOff>436244</xdr:colOff>
      <xdr:row>101</xdr:row>
      <xdr:rowOff>186689</xdr:rowOff>
    </xdr:to>
    <xdr:cxnSp macro="">
      <xdr:nvCxnSpPr>
        <xdr:cNvPr id="49" name="직선 화살표 연결선 48">
          <a:extLst>
            <a:ext uri="{FF2B5EF4-FFF2-40B4-BE49-F238E27FC236}">
              <a16:creationId xmlns:a16="http://schemas.microsoft.com/office/drawing/2014/main" id="{A093EDFD-1919-4620-B361-771CE69768DD}"/>
            </a:ext>
          </a:extLst>
        </xdr:cNvPr>
        <xdr:cNvCxnSpPr/>
      </xdr:nvCxnSpPr>
      <xdr:spPr>
        <a:xfrm flipH="1">
          <a:off x="3569969" y="18450877"/>
          <a:ext cx="62007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152878</xdr:colOff>
      <xdr:row>100</xdr:row>
      <xdr:rowOff>154780</xdr:rowOff>
    </xdr:from>
    <xdr:to>
      <xdr:col>17</xdr:col>
      <xdr:colOff>420136</xdr:colOff>
      <xdr:row>102</xdr:row>
      <xdr:rowOff>168757</xdr:rowOff>
    </xdr:to>
    <xdr:sp macro="" textlink="">
      <xdr:nvSpPr>
        <xdr:cNvPr id="51" name="화살표: 오른쪽으로 구부러짐 50">
          <a:extLst>
            <a:ext uri="{FF2B5EF4-FFF2-40B4-BE49-F238E27FC236}">
              <a16:creationId xmlns:a16="http://schemas.microsoft.com/office/drawing/2014/main" id="{8F572A16-3D6D-4A35-88D1-1840D8EFA3C6}"/>
            </a:ext>
          </a:extLst>
        </xdr:cNvPr>
        <xdr:cNvSpPr/>
      </xdr:nvSpPr>
      <xdr:spPr>
        <a:xfrm rot="10800000">
          <a:off x="11487628" y="18216561"/>
          <a:ext cx="267258" cy="418790"/>
        </a:xfrm>
        <a:prstGeom prst="curvedRightArrow">
          <a:avLst>
            <a:gd name="adj1" fmla="val 8929"/>
            <a:gd name="adj2" fmla="val 30154"/>
            <a:gd name="adj3" fmla="val 2393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18</xdr:col>
      <xdr:colOff>1905</xdr:colOff>
      <xdr:row>69</xdr:row>
      <xdr:rowOff>93239</xdr:rowOff>
    </xdr:from>
    <xdr:to>
      <xdr:col>18</xdr:col>
      <xdr:colOff>1905</xdr:colOff>
      <xdr:row>88</xdr:row>
      <xdr:rowOff>9525</xdr:rowOff>
    </xdr:to>
    <xdr:cxnSp macro="">
      <xdr:nvCxnSpPr>
        <xdr:cNvPr id="62" name="직선 연결선 61">
          <a:extLst>
            <a:ext uri="{FF2B5EF4-FFF2-40B4-BE49-F238E27FC236}">
              <a16:creationId xmlns:a16="http://schemas.microsoft.com/office/drawing/2014/main" id="{C6AC8F93-8410-4BE5-9FEA-D00997A601A9}"/>
            </a:ext>
          </a:extLst>
        </xdr:cNvPr>
        <xdr:cNvCxnSpPr/>
      </xdr:nvCxnSpPr>
      <xdr:spPr>
        <a:xfrm>
          <a:off x="12003405" y="13494914"/>
          <a:ext cx="0" cy="3764386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1905</xdr:colOff>
      <xdr:row>69</xdr:row>
      <xdr:rowOff>46037</xdr:rowOff>
    </xdr:from>
    <xdr:to>
      <xdr:col>20</xdr:col>
      <xdr:colOff>1905</xdr:colOff>
      <xdr:row>82</xdr:row>
      <xdr:rowOff>148166</xdr:rowOff>
    </xdr:to>
    <xdr:cxnSp macro="">
      <xdr:nvCxnSpPr>
        <xdr:cNvPr id="63" name="직선 연결선 62">
          <a:extLst>
            <a:ext uri="{FF2B5EF4-FFF2-40B4-BE49-F238E27FC236}">
              <a16:creationId xmlns:a16="http://schemas.microsoft.com/office/drawing/2014/main" id="{86C012F0-B956-4277-9437-32857FED95F5}"/>
            </a:ext>
          </a:extLst>
        </xdr:cNvPr>
        <xdr:cNvCxnSpPr/>
      </xdr:nvCxnSpPr>
      <xdr:spPr>
        <a:xfrm>
          <a:off x="13336905" y="12714287"/>
          <a:ext cx="0" cy="2568046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1164</xdr:colOff>
      <xdr:row>87</xdr:row>
      <xdr:rowOff>6191</xdr:rowOff>
    </xdr:from>
    <xdr:to>
      <xdr:col>18</xdr:col>
      <xdr:colOff>211</xdr:colOff>
      <xdr:row>87</xdr:row>
      <xdr:rowOff>6191</xdr:rowOff>
    </xdr:to>
    <xdr:cxnSp macro="">
      <xdr:nvCxnSpPr>
        <xdr:cNvPr id="65" name="직선 연결선 64">
          <a:extLst>
            <a:ext uri="{FF2B5EF4-FFF2-40B4-BE49-F238E27FC236}">
              <a16:creationId xmlns:a16="http://schemas.microsoft.com/office/drawing/2014/main" id="{0C057C5D-CD10-43FA-9986-73668C878CDF}"/>
            </a:ext>
          </a:extLst>
        </xdr:cNvPr>
        <xdr:cNvCxnSpPr/>
      </xdr:nvCxnSpPr>
      <xdr:spPr>
        <a:xfrm flipH="1">
          <a:off x="9335664" y="17055941"/>
          <a:ext cx="2666047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422750</xdr:colOff>
      <xdr:row>76</xdr:row>
      <xdr:rowOff>142399</xdr:rowOff>
    </xdr:from>
    <xdr:to>
      <xdr:col>20</xdr:col>
      <xdr:colOff>660876</xdr:colOff>
      <xdr:row>76</xdr:row>
      <xdr:rowOff>142399</xdr:rowOff>
    </xdr:to>
    <xdr:cxnSp macro="">
      <xdr:nvCxnSpPr>
        <xdr:cNvPr id="66" name="직선 연결선 65">
          <a:extLst>
            <a:ext uri="{FF2B5EF4-FFF2-40B4-BE49-F238E27FC236}">
              <a16:creationId xmlns:a16="http://schemas.microsoft.com/office/drawing/2014/main" id="{8E408F69-8345-469C-A585-C576F00337FF}"/>
            </a:ext>
          </a:extLst>
        </xdr:cNvPr>
        <xdr:cNvCxnSpPr/>
      </xdr:nvCxnSpPr>
      <xdr:spPr>
        <a:xfrm>
          <a:off x="12424250" y="13868982"/>
          <a:ext cx="1571626" cy="0"/>
        </a:xfrm>
        <a:prstGeom prst="line">
          <a:avLst/>
        </a:pr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340572</xdr:colOff>
      <xdr:row>78</xdr:row>
      <xdr:rowOff>78952</xdr:rowOff>
    </xdr:from>
    <xdr:to>
      <xdr:col>9</xdr:col>
      <xdr:colOff>313690</xdr:colOff>
      <xdr:row>79</xdr:row>
      <xdr:rowOff>156846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6DA5F741-6EFF-4658-95C6-386C607608F8}"/>
            </a:ext>
          </a:extLst>
        </xdr:cNvPr>
        <xdr:cNvSpPr txBox="1"/>
      </xdr:nvSpPr>
      <xdr:spPr>
        <a:xfrm>
          <a:off x="5674572" y="14609869"/>
          <a:ext cx="639868" cy="2789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>
              <a:solidFill>
                <a:srgbClr val="00B050"/>
              </a:solidFill>
            </a:rPr>
            <a:t>Amp[0]</a:t>
          </a:r>
        </a:p>
      </xdr:txBody>
    </xdr:sp>
    <xdr:clientData/>
  </xdr:twoCellAnchor>
  <xdr:twoCellAnchor>
    <xdr:from>
      <xdr:col>12</xdr:col>
      <xdr:colOff>319408</xdr:colOff>
      <xdr:row>78</xdr:row>
      <xdr:rowOff>78952</xdr:rowOff>
    </xdr:from>
    <xdr:to>
      <xdr:col>13</xdr:col>
      <xdr:colOff>296336</xdr:colOff>
      <xdr:row>79</xdr:row>
      <xdr:rowOff>168276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AB5F8387-C56F-482E-A749-F184263E6BEF}"/>
            </a:ext>
          </a:extLst>
        </xdr:cNvPr>
        <xdr:cNvSpPr txBox="1"/>
      </xdr:nvSpPr>
      <xdr:spPr>
        <a:xfrm>
          <a:off x="8320408" y="14207702"/>
          <a:ext cx="643678" cy="2904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>
              <a:solidFill>
                <a:srgbClr val="00B050"/>
              </a:solidFill>
            </a:rPr>
            <a:t>Amp[1]</a:t>
          </a:r>
        </a:p>
      </xdr:txBody>
    </xdr:sp>
    <xdr:clientData/>
  </xdr:twoCellAnchor>
  <xdr:twoCellAnchor>
    <xdr:from>
      <xdr:col>16</xdr:col>
      <xdr:colOff>369360</xdr:colOff>
      <xdr:row>78</xdr:row>
      <xdr:rowOff>78952</xdr:rowOff>
    </xdr:from>
    <xdr:to>
      <xdr:col>17</xdr:col>
      <xdr:colOff>332953</xdr:colOff>
      <xdr:row>79</xdr:row>
      <xdr:rowOff>172086</xdr:rowOff>
    </xdr:to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C16490E4-6286-49AF-AB61-1D85A59F7827}"/>
            </a:ext>
          </a:extLst>
        </xdr:cNvPr>
        <xdr:cNvSpPr txBox="1"/>
      </xdr:nvSpPr>
      <xdr:spPr>
        <a:xfrm>
          <a:off x="11037360" y="14207702"/>
          <a:ext cx="630343" cy="2942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>
              <a:solidFill>
                <a:srgbClr val="00B050"/>
              </a:solidFill>
            </a:rPr>
            <a:t>Amp[2]</a:t>
          </a:r>
        </a:p>
      </xdr:txBody>
    </xdr:sp>
    <xdr:clientData/>
  </xdr:twoCellAnchor>
  <xdr:twoCellAnchor>
    <xdr:from>
      <xdr:col>12</xdr:col>
      <xdr:colOff>289560</xdr:colOff>
      <xdr:row>109</xdr:row>
      <xdr:rowOff>124300</xdr:rowOff>
    </xdr:from>
    <xdr:to>
      <xdr:col>14</xdr:col>
      <xdr:colOff>507682</xdr:colOff>
      <xdr:row>112</xdr:row>
      <xdr:rowOff>182880</xdr:rowOff>
    </xdr:to>
    <xdr:cxnSp macro="">
      <xdr:nvCxnSpPr>
        <xdr:cNvPr id="56" name="직선 화살표 연결선 55">
          <a:extLst>
            <a:ext uri="{FF2B5EF4-FFF2-40B4-BE49-F238E27FC236}">
              <a16:creationId xmlns:a16="http://schemas.microsoft.com/office/drawing/2014/main" id="{ECD995BC-6B12-4C8A-8398-10F42BC4BA24}"/>
            </a:ext>
          </a:extLst>
        </xdr:cNvPr>
        <xdr:cNvCxnSpPr/>
      </xdr:nvCxnSpPr>
      <xdr:spPr>
        <a:xfrm flipH="1">
          <a:off x="8336280" y="21368860"/>
          <a:ext cx="1559242" cy="652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609600</xdr:colOff>
      <xdr:row>110</xdr:row>
      <xdr:rowOff>162400</xdr:rowOff>
    </xdr:from>
    <xdr:to>
      <xdr:col>14</xdr:col>
      <xdr:colOff>545782</xdr:colOff>
      <xdr:row>116</xdr:row>
      <xdr:rowOff>30480</xdr:rowOff>
    </xdr:to>
    <xdr:cxnSp macro="">
      <xdr:nvCxnSpPr>
        <xdr:cNvPr id="67" name="직선 화살표 연결선 66">
          <a:extLst>
            <a:ext uri="{FF2B5EF4-FFF2-40B4-BE49-F238E27FC236}">
              <a16:creationId xmlns:a16="http://schemas.microsoft.com/office/drawing/2014/main" id="{46A579B9-E5D5-497A-B284-B08DE4B870A7}"/>
            </a:ext>
          </a:extLst>
        </xdr:cNvPr>
        <xdr:cNvCxnSpPr/>
      </xdr:nvCxnSpPr>
      <xdr:spPr>
        <a:xfrm flipH="1">
          <a:off x="8656320" y="21605080"/>
          <a:ext cx="1277302" cy="1056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121920</xdr:colOff>
      <xdr:row>103</xdr:row>
      <xdr:rowOff>106680</xdr:rowOff>
    </xdr:from>
    <xdr:to>
      <xdr:col>9</xdr:col>
      <xdr:colOff>563882</xdr:colOff>
      <xdr:row>112</xdr:row>
      <xdr:rowOff>121922</xdr:rowOff>
    </xdr:to>
    <xdr:cxnSp macro="">
      <xdr:nvCxnSpPr>
        <xdr:cNvPr id="70" name="직선 화살표 연결선 69">
          <a:extLst>
            <a:ext uri="{FF2B5EF4-FFF2-40B4-BE49-F238E27FC236}">
              <a16:creationId xmlns:a16="http://schemas.microsoft.com/office/drawing/2014/main" id="{FE57AA10-115B-4027-986A-953C6A6D429D}"/>
            </a:ext>
          </a:extLst>
        </xdr:cNvPr>
        <xdr:cNvCxnSpPr/>
      </xdr:nvCxnSpPr>
      <xdr:spPr>
        <a:xfrm flipH="1" flipV="1">
          <a:off x="3474720" y="20162520"/>
          <a:ext cx="3124202" cy="179832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53340</xdr:colOff>
      <xdr:row>104</xdr:row>
      <xdr:rowOff>22860</xdr:rowOff>
    </xdr:from>
    <xdr:to>
      <xdr:col>9</xdr:col>
      <xdr:colOff>556262</xdr:colOff>
      <xdr:row>116</xdr:row>
      <xdr:rowOff>129542</xdr:rowOff>
    </xdr:to>
    <xdr:cxnSp macro="">
      <xdr:nvCxnSpPr>
        <xdr:cNvPr id="72" name="직선 화살표 연결선 71">
          <a:extLst>
            <a:ext uri="{FF2B5EF4-FFF2-40B4-BE49-F238E27FC236}">
              <a16:creationId xmlns:a16="http://schemas.microsoft.com/office/drawing/2014/main" id="{5670936E-6D50-4954-BDF9-FFC36C2B9F2B}"/>
            </a:ext>
          </a:extLst>
        </xdr:cNvPr>
        <xdr:cNvCxnSpPr/>
      </xdr:nvCxnSpPr>
      <xdr:spPr>
        <a:xfrm flipH="1" flipV="1">
          <a:off x="3406140" y="20276820"/>
          <a:ext cx="3185162" cy="248412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35720</xdr:colOff>
      <xdr:row>87</xdr:row>
      <xdr:rowOff>2381</xdr:rowOff>
    </xdr:from>
    <xdr:to>
      <xdr:col>13</xdr:col>
      <xdr:colOff>611717</xdr:colOff>
      <xdr:row>87</xdr:row>
      <xdr:rowOff>2381</xdr:rowOff>
    </xdr:to>
    <xdr:cxnSp macro="">
      <xdr:nvCxnSpPr>
        <xdr:cNvPr id="73" name="직선 연결선 72">
          <a:extLst>
            <a:ext uri="{FF2B5EF4-FFF2-40B4-BE49-F238E27FC236}">
              <a16:creationId xmlns:a16="http://schemas.microsoft.com/office/drawing/2014/main" id="{7E175513-B682-45D6-87F4-F78663BB6A20}"/>
            </a:ext>
          </a:extLst>
        </xdr:cNvPr>
        <xdr:cNvCxnSpPr/>
      </xdr:nvCxnSpPr>
      <xdr:spPr>
        <a:xfrm flipH="1">
          <a:off x="4036220" y="17452181"/>
          <a:ext cx="2576247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35720</xdr:colOff>
      <xdr:row>87</xdr:row>
      <xdr:rowOff>2381</xdr:rowOff>
    </xdr:from>
    <xdr:to>
      <xdr:col>17</xdr:col>
      <xdr:colOff>611717</xdr:colOff>
      <xdr:row>87</xdr:row>
      <xdr:rowOff>2381</xdr:rowOff>
    </xdr:to>
    <xdr:cxnSp macro="">
      <xdr:nvCxnSpPr>
        <xdr:cNvPr id="74" name="직선 연결선 73">
          <a:extLst>
            <a:ext uri="{FF2B5EF4-FFF2-40B4-BE49-F238E27FC236}">
              <a16:creationId xmlns:a16="http://schemas.microsoft.com/office/drawing/2014/main" id="{332B4790-4FC7-4FB4-8E6F-8CA5988B53D1}"/>
            </a:ext>
          </a:extLst>
        </xdr:cNvPr>
        <xdr:cNvCxnSpPr/>
      </xdr:nvCxnSpPr>
      <xdr:spPr>
        <a:xfrm flipH="1">
          <a:off x="4036220" y="17452181"/>
          <a:ext cx="2576247" cy="0"/>
        </a:xfrm>
        <a:prstGeom prst="line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272415</xdr:colOff>
      <xdr:row>7</xdr:row>
      <xdr:rowOff>81915</xdr:rowOff>
    </xdr:from>
    <xdr:to>
      <xdr:col>9</xdr:col>
      <xdr:colOff>321945</xdr:colOff>
      <xdr:row>15</xdr:row>
      <xdr:rowOff>59218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C41EAB9-D459-4BF4-BB84-8D938FE36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165" y="1482090"/>
          <a:ext cx="5383530" cy="1583218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29</xdr:row>
      <xdr:rowOff>38486</xdr:rowOff>
    </xdr:from>
    <xdr:to>
      <xdr:col>9</xdr:col>
      <xdr:colOff>512445</xdr:colOff>
      <xdr:row>42</xdr:row>
      <xdr:rowOff>1536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638F936-382A-4278-9641-DD165BFB1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2975" y="5839211"/>
          <a:ext cx="5581650" cy="2559565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361951</xdr:colOff>
      <xdr:row>22</xdr:row>
      <xdr:rowOff>57150</xdr:rowOff>
    </xdr:from>
    <xdr:to>
      <xdr:col>8</xdr:col>
      <xdr:colOff>586741</xdr:colOff>
      <xdr:row>24</xdr:row>
      <xdr:rowOff>174082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9E67225-77B9-4027-B125-1988BD254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8701" y="4457700"/>
          <a:ext cx="4895850" cy="513172"/>
        </a:xfrm>
        <a:prstGeom prst="rect">
          <a:avLst/>
        </a:prstGeom>
      </xdr:spPr>
    </xdr:pic>
    <xdr:clientData/>
  </xdr:twoCellAnchor>
  <xdr:twoCellAnchor editAs="oneCell">
    <xdr:from>
      <xdr:col>1</xdr:col>
      <xdr:colOff>325754</xdr:colOff>
      <xdr:row>47</xdr:row>
      <xdr:rowOff>105856</xdr:rowOff>
    </xdr:from>
    <xdr:to>
      <xdr:col>10</xdr:col>
      <xdr:colOff>1905</xdr:colOff>
      <xdr:row>49</xdr:row>
      <xdr:rowOff>76199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DDFAD18-3C9B-41BE-BC4D-DF8F02516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2504" y="9507031"/>
          <a:ext cx="5669281" cy="370393"/>
        </a:xfrm>
        <a:prstGeom prst="rect">
          <a:avLst/>
        </a:prstGeom>
      </xdr:spPr>
    </xdr:pic>
    <xdr:clientData/>
  </xdr:twoCellAnchor>
  <xdr:twoCellAnchor editAs="oneCell">
    <xdr:from>
      <xdr:col>1</xdr:col>
      <xdr:colOff>278130</xdr:colOff>
      <xdr:row>56</xdr:row>
      <xdr:rowOff>136083</xdr:rowOff>
    </xdr:from>
    <xdr:to>
      <xdr:col>11</xdr:col>
      <xdr:colOff>135255</xdr:colOff>
      <xdr:row>67</xdr:row>
      <xdr:rowOff>16857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541DC15-FE0D-48AE-A14E-2C10DCED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4880" y="11337483"/>
          <a:ext cx="6524625" cy="2081049"/>
        </a:xfrm>
        <a:prstGeom prst="rect">
          <a:avLst/>
        </a:prstGeom>
      </xdr:spPr>
    </xdr:pic>
    <xdr:clientData/>
  </xdr:twoCellAnchor>
  <xdr:twoCellAnchor editAs="oneCell">
    <xdr:from>
      <xdr:col>1</xdr:col>
      <xdr:colOff>434340</xdr:colOff>
      <xdr:row>71</xdr:row>
      <xdr:rowOff>57150</xdr:rowOff>
    </xdr:from>
    <xdr:to>
      <xdr:col>9</xdr:col>
      <xdr:colOff>396240</xdr:colOff>
      <xdr:row>78</xdr:row>
      <xdr:rowOff>192738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F990DE82-47BB-4CB7-8635-DE734E2F5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1090" y="17059275"/>
          <a:ext cx="5290185" cy="1535763"/>
        </a:xfrm>
        <a:prstGeom prst="rect">
          <a:avLst/>
        </a:prstGeom>
      </xdr:spPr>
    </xdr:pic>
    <xdr:clientData/>
  </xdr:twoCellAnchor>
  <xdr:twoCellAnchor editAs="oneCell">
    <xdr:from>
      <xdr:col>1</xdr:col>
      <xdr:colOff>506730</xdr:colOff>
      <xdr:row>81</xdr:row>
      <xdr:rowOff>114300</xdr:rowOff>
    </xdr:from>
    <xdr:to>
      <xdr:col>7</xdr:col>
      <xdr:colOff>3374</xdr:colOff>
      <xdr:row>105</xdr:row>
      <xdr:rowOff>94651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447C483-E50C-4A00-BB2E-FC31B598E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73480" y="19116675"/>
          <a:ext cx="3489524" cy="4792381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105</xdr:row>
      <xdr:rowOff>125731</xdr:rowOff>
    </xdr:from>
    <xdr:to>
      <xdr:col>8</xdr:col>
      <xdr:colOff>650902</xdr:colOff>
      <xdr:row>123</xdr:row>
      <xdr:rowOff>38101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C2C45E50-5314-4F6B-9E29-9FE4285D5F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22868"/>
        <a:stretch/>
      </xdr:blipFill>
      <xdr:spPr>
        <a:xfrm>
          <a:off x="1123950" y="23928706"/>
          <a:ext cx="4860952" cy="3512820"/>
        </a:xfrm>
        <a:prstGeom prst="rect">
          <a:avLst/>
        </a:prstGeom>
      </xdr:spPr>
    </xdr:pic>
    <xdr:clientData/>
  </xdr:twoCellAnchor>
  <xdr:twoCellAnchor editAs="oneCell">
    <xdr:from>
      <xdr:col>1</xdr:col>
      <xdr:colOff>443865</xdr:colOff>
      <xdr:row>123</xdr:row>
      <xdr:rowOff>28575</xdr:rowOff>
    </xdr:from>
    <xdr:to>
      <xdr:col>7</xdr:col>
      <xdr:colOff>422412</xdr:colOff>
      <xdr:row>138</xdr:row>
      <xdr:rowOff>132962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247DFB5F-20E4-4070-AC3B-19668DC8E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10615" y="27432000"/>
          <a:ext cx="3979047" cy="3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141</xdr:row>
      <xdr:rowOff>66676</xdr:rowOff>
    </xdr:from>
    <xdr:to>
      <xdr:col>6</xdr:col>
      <xdr:colOff>3476</xdr:colOff>
      <xdr:row>153</xdr:row>
      <xdr:rowOff>98756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EEAAF73E-6B0C-4CC3-8FDC-A7800A227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3500" y="28270201"/>
          <a:ext cx="2670476" cy="2438095"/>
        </a:xfrm>
        <a:prstGeom prst="rect">
          <a:avLst/>
        </a:prstGeom>
      </xdr:spPr>
    </xdr:pic>
    <xdr:clientData/>
  </xdr:twoCellAnchor>
  <xdr:twoCellAnchor>
    <xdr:from>
      <xdr:col>1</xdr:col>
      <xdr:colOff>619125</xdr:colOff>
      <xdr:row>142</xdr:row>
      <xdr:rowOff>26670</xdr:rowOff>
    </xdr:from>
    <xdr:to>
      <xdr:col>6</xdr:col>
      <xdr:colOff>333375</xdr:colOff>
      <xdr:row>143</xdr:row>
      <xdr:rowOff>114300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F20CB3D0-BBD9-4725-869D-010A05E20692}"/>
            </a:ext>
          </a:extLst>
        </xdr:cNvPr>
        <xdr:cNvSpPr/>
      </xdr:nvSpPr>
      <xdr:spPr>
        <a:xfrm>
          <a:off x="1285875" y="28430220"/>
          <a:ext cx="3048000" cy="28765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352425</xdr:colOff>
      <xdr:row>159</xdr:row>
      <xdr:rowOff>114300</xdr:rowOff>
    </xdr:from>
    <xdr:to>
      <xdr:col>9</xdr:col>
      <xdr:colOff>249555</xdr:colOff>
      <xdr:row>168</xdr:row>
      <xdr:rowOff>168827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C9D3AF5-1BB0-4981-9D02-921B2555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9175" y="31918275"/>
          <a:ext cx="5227320" cy="1858562"/>
        </a:xfrm>
        <a:prstGeom prst="rect">
          <a:avLst/>
        </a:prstGeom>
      </xdr:spPr>
    </xdr:pic>
    <xdr:clientData/>
  </xdr:twoCellAnchor>
  <xdr:twoCellAnchor editAs="oneCell">
    <xdr:from>
      <xdr:col>1</xdr:col>
      <xdr:colOff>466726</xdr:colOff>
      <xdr:row>172</xdr:row>
      <xdr:rowOff>107116</xdr:rowOff>
    </xdr:from>
    <xdr:to>
      <xdr:col>5</xdr:col>
      <xdr:colOff>481966</xdr:colOff>
      <xdr:row>185</xdr:row>
      <xdr:rowOff>174787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97A216A9-D880-4CB0-B9D6-9F6EE6C6E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3476" y="34511416"/>
          <a:ext cx="2682240" cy="266799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227703</xdr:colOff>
      <xdr:row>31</xdr:row>
      <xdr:rowOff>160494</xdr:rowOff>
    </xdr:from>
    <xdr:to>
      <xdr:col>18</xdr:col>
      <xdr:colOff>22411</xdr:colOff>
      <xdr:row>47</xdr:row>
      <xdr:rowOff>332685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360A888-D22D-405E-9AC1-98D9D4616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43438" y="8430435"/>
          <a:ext cx="10451502" cy="3993397"/>
        </a:xfrm>
        <a:prstGeom prst="rect">
          <a:avLst/>
        </a:prstGeom>
      </xdr:spPr>
    </xdr:pic>
    <xdr:clientData/>
  </xdr:twoCellAnchor>
  <xdr:twoCellAnchor>
    <xdr:from>
      <xdr:col>3</xdr:col>
      <xdr:colOff>637750</xdr:colOff>
      <xdr:row>50</xdr:row>
      <xdr:rowOff>21167</xdr:rowOff>
    </xdr:from>
    <xdr:to>
      <xdr:col>3</xdr:col>
      <xdr:colOff>637750</xdr:colOff>
      <xdr:row>51</xdr:row>
      <xdr:rowOff>175048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16FC3831-FF7A-4A19-926A-1AE52AB5CD35}"/>
            </a:ext>
          </a:extLst>
        </xdr:cNvPr>
        <xdr:cNvCxnSpPr/>
      </xdr:nvCxnSpPr>
      <xdr:spPr>
        <a:xfrm>
          <a:off x="3484667" y="12647084"/>
          <a:ext cx="0" cy="3549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622087</xdr:colOff>
      <xdr:row>53</xdr:row>
      <xdr:rowOff>27940</xdr:rowOff>
    </xdr:from>
    <xdr:to>
      <xdr:col>3</xdr:col>
      <xdr:colOff>622087</xdr:colOff>
      <xdr:row>54</xdr:row>
      <xdr:rowOff>181821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F6F609C2-71F9-416B-B305-14599210098B}"/>
            </a:ext>
          </a:extLst>
        </xdr:cNvPr>
        <xdr:cNvCxnSpPr/>
      </xdr:nvCxnSpPr>
      <xdr:spPr>
        <a:xfrm>
          <a:off x="3469004" y="13923857"/>
          <a:ext cx="0" cy="3549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593936</xdr:colOff>
      <xdr:row>56</xdr:row>
      <xdr:rowOff>32597</xdr:rowOff>
    </xdr:from>
    <xdr:to>
      <xdr:col>3</xdr:col>
      <xdr:colOff>593936</xdr:colOff>
      <xdr:row>57</xdr:row>
      <xdr:rowOff>201083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20253F88-C9C1-4409-9825-BBED150899CE}"/>
            </a:ext>
          </a:extLst>
        </xdr:cNvPr>
        <xdr:cNvCxnSpPr/>
      </xdr:nvCxnSpPr>
      <xdr:spPr>
        <a:xfrm flipV="1">
          <a:off x="3440853" y="14965680"/>
          <a:ext cx="0" cy="369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19262</xdr:colOff>
      <xdr:row>55</xdr:row>
      <xdr:rowOff>340572</xdr:rowOff>
    </xdr:from>
    <xdr:to>
      <xdr:col>4</xdr:col>
      <xdr:colOff>952500</xdr:colOff>
      <xdr:row>55</xdr:row>
      <xdr:rowOff>340572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C0E7DD9F-F044-46FB-B6F7-BD0902C403EB}"/>
            </a:ext>
          </a:extLst>
        </xdr:cNvPr>
        <xdr:cNvCxnSpPr/>
      </xdr:nvCxnSpPr>
      <xdr:spPr>
        <a:xfrm>
          <a:off x="5205095" y="14649239"/>
          <a:ext cx="933238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12488</xdr:colOff>
      <xdr:row>55</xdr:row>
      <xdr:rowOff>353060</xdr:rowOff>
    </xdr:from>
    <xdr:to>
      <xdr:col>8</xdr:col>
      <xdr:colOff>740833</xdr:colOff>
      <xdr:row>55</xdr:row>
      <xdr:rowOff>353060</xdr:rowOff>
    </xdr:to>
    <xdr:cxnSp macro="">
      <xdr:nvCxnSpPr>
        <xdr:cNvPr id="14" name="직선 화살표 연결선 13">
          <a:extLst>
            <a:ext uri="{FF2B5EF4-FFF2-40B4-BE49-F238E27FC236}">
              <a16:creationId xmlns:a16="http://schemas.microsoft.com/office/drawing/2014/main" id="{00CB11A4-8A0A-40FA-AB7C-54EEB92A5F00}"/>
            </a:ext>
          </a:extLst>
        </xdr:cNvPr>
        <xdr:cNvCxnSpPr/>
      </xdr:nvCxnSpPr>
      <xdr:spPr>
        <a:xfrm>
          <a:off x="10384155" y="13508143"/>
          <a:ext cx="72834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740834</xdr:colOff>
      <xdr:row>26</xdr:row>
      <xdr:rowOff>254000</xdr:rowOff>
    </xdr:from>
    <xdr:to>
      <xdr:col>10</xdr:col>
      <xdr:colOff>511810</xdr:colOff>
      <xdr:row>31</xdr:row>
      <xdr:rowOff>160656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3ECEBA95-D58A-49A2-8E27-9704EE2DECC1}"/>
            </a:ext>
          </a:extLst>
        </xdr:cNvPr>
        <xdr:cNvCxnSpPr/>
      </xdr:nvCxnSpPr>
      <xdr:spPr>
        <a:xfrm flipH="1" flipV="1">
          <a:off x="9482667" y="6879167"/>
          <a:ext cx="1400810" cy="112373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740834</xdr:colOff>
      <xdr:row>24</xdr:row>
      <xdr:rowOff>222250</xdr:rowOff>
    </xdr:from>
    <xdr:to>
      <xdr:col>10</xdr:col>
      <xdr:colOff>514774</xdr:colOff>
      <xdr:row>31</xdr:row>
      <xdr:rowOff>146262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E0610CEF-B61D-451D-9F11-D827D0CCFD30}"/>
            </a:ext>
          </a:extLst>
        </xdr:cNvPr>
        <xdr:cNvCxnSpPr/>
      </xdr:nvCxnSpPr>
      <xdr:spPr>
        <a:xfrm flipH="1" flipV="1">
          <a:off x="9482667" y="6445250"/>
          <a:ext cx="1403774" cy="154326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1906</xdr:colOff>
      <xdr:row>73</xdr:row>
      <xdr:rowOff>12489</xdr:rowOff>
    </xdr:from>
    <xdr:to>
      <xdr:col>6</xdr:col>
      <xdr:colOff>1906</xdr:colOff>
      <xdr:row>79</xdr:row>
      <xdr:rowOff>148166</xdr:rowOff>
    </xdr:to>
    <xdr:cxnSp macro="">
      <xdr:nvCxnSpPr>
        <xdr:cNvPr id="3" name="직선 연결선 2">
          <a:extLst>
            <a:ext uri="{FF2B5EF4-FFF2-40B4-BE49-F238E27FC236}">
              <a16:creationId xmlns:a16="http://schemas.microsoft.com/office/drawing/2014/main" id="{0CE823D3-2E90-4B4A-A3B8-D0F3916BF93E}"/>
            </a:ext>
          </a:extLst>
        </xdr:cNvPr>
        <xdr:cNvCxnSpPr/>
      </xdr:nvCxnSpPr>
      <xdr:spPr>
        <a:xfrm>
          <a:off x="2139739" y="9421072"/>
          <a:ext cx="0" cy="198776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93346</xdr:colOff>
      <xdr:row>72</xdr:row>
      <xdr:rowOff>94193</xdr:rowOff>
    </xdr:from>
    <xdr:to>
      <xdr:col>11</xdr:col>
      <xdr:colOff>93346</xdr:colOff>
      <xdr:row>78</xdr:row>
      <xdr:rowOff>10584</xdr:rowOff>
    </xdr:to>
    <xdr:cxnSp macro="">
      <xdr:nvCxnSpPr>
        <xdr:cNvPr id="5" name="직선 연결선 4">
          <a:extLst>
            <a:ext uri="{FF2B5EF4-FFF2-40B4-BE49-F238E27FC236}">
              <a16:creationId xmlns:a16="http://schemas.microsoft.com/office/drawing/2014/main" id="{99489EFB-892A-46A6-A6EA-6959DCD1CAA4}"/>
            </a:ext>
          </a:extLst>
        </xdr:cNvPr>
        <xdr:cNvCxnSpPr/>
      </xdr:nvCxnSpPr>
      <xdr:spPr>
        <a:xfrm>
          <a:off x="3289513" y="9407526"/>
          <a:ext cx="0" cy="105939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40</xdr:col>
      <xdr:colOff>102025</xdr:colOff>
      <xdr:row>79</xdr:row>
      <xdr:rowOff>10583</xdr:rowOff>
    </xdr:from>
    <xdr:to>
      <xdr:col>40</xdr:col>
      <xdr:colOff>102025</xdr:colOff>
      <xdr:row>79</xdr:row>
      <xdr:rowOff>173144</xdr:rowOff>
    </xdr:to>
    <xdr:cxnSp macro="">
      <xdr:nvCxnSpPr>
        <xdr:cNvPr id="6" name="직선 연결선 5">
          <a:extLst>
            <a:ext uri="{FF2B5EF4-FFF2-40B4-BE49-F238E27FC236}">
              <a16:creationId xmlns:a16="http://schemas.microsoft.com/office/drawing/2014/main" id="{FB238AC1-5850-4DB4-A9E1-05C983CA77DF}"/>
            </a:ext>
          </a:extLst>
        </xdr:cNvPr>
        <xdr:cNvCxnSpPr/>
      </xdr:nvCxnSpPr>
      <xdr:spPr>
        <a:xfrm>
          <a:off x="9436525" y="11271250"/>
          <a:ext cx="0" cy="16256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93345</xdr:colOff>
      <xdr:row>78</xdr:row>
      <xdr:rowOff>24977</xdr:rowOff>
    </xdr:from>
    <xdr:to>
      <xdr:col>40</xdr:col>
      <xdr:colOff>105833</xdr:colOff>
      <xdr:row>79</xdr:row>
      <xdr:rowOff>10583</xdr:rowOff>
    </xdr:to>
    <xdr:cxnSp macro="">
      <xdr:nvCxnSpPr>
        <xdr:cNvPr id="9" name="직선 연결선 8">
          <a:extLst>
            <a:ext uri="{FF2B5EF4-FFF2-40B4-BE49-F238E27FC236}">
              <a16:creationId xmlns:a16="http://schemas.microsoft.com/office/drawing/2014/main" id="{9EF65726-DF4A-4329-9155-EAF3E9D9E6ED}"/>
            </a:ext>
          </a:extLst>
        </xdr:cNvPr>
        <xdr:cNvCxnSpPr/>
      </xdr:nvCxnSpPr>
      <xdr:spPr>
        <a:xfrm>
          <a:off x="3289512" y="10481310"/>
          <a:ext cx="6150821" cy="78994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1906</xdr:colOff>
      <xdr:row>63</xdr:row>
      <xdr:rowOff>49954</xdr:rowOff>
    </xdr:from>
    <xdr:to>
      <xdr:col>6</xdr:col>
      <xdr:colOff>1906</xdr:colOff>
      <xdr:row>68</xdr:row>
      <xdr:rowOff>116416</xdr:rowOff>
    </xdr:to>
    <xdr:cxnSp macro="">
      <xdr:nvCxnSpPr>
        <xdr:cNvPr id="11" name="직선 연결선 10">
          <a:extLst>
            <a:ext uri="{FF2B5EF4-FFF2-40B4-BE49-F238E27FC236}">
              <a16:creationId xmlns:a16="http://schemas.microsoft.com/office/drawing/2014/main" id="{6B2C220B-741C-485C-A618-74F91C06108C}"/>
            </a:ext>
          </a:extLst>
        </xdr:cNvPr>
        <xdr:cNvCxnSpPr/>
      </xdr:nvCxnSpPr>
      <xdr:spPr>
        <a:xfrm>
          <a:off x="2139739" y="8971704"/>
          <a:ext cx="0" cy="1421129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93346</xdr:colOff>
      <xdr:row>62</xdr:row>
      <xdr:rowOff>64348</xdr:rowOff>
    </xdr:from>
    <xdr:to>
      <xdr:col>14</xdr:col>
      <xdr:colOff>93346</xdr:colOff>
      <xdr:row>66</xdr:row>
      <xdr:rowOff>105834</xdr:rowOff>
    </xdr:to>
    <xdr:cxnSp macro="">
      <xdr:nvCxnSpPr>
        <xdr:cNvPr id="13" name="직선 연결선 12">
          <a:extLst>
            <a:ext uri="{FF2B5EF4-FFF2-40B4-BE49-F238E27FC236}">
              <a16:creationId xmlns:a16="http://schemas.microsoft.com/office/drawing/2014/main" id="{F4A7E012-CA9F-4082-935D-B31303A34E5D}"/>
            </a:ext>
          </a:extLst>
        </xdr:cNvPr>
        <xdr:cNvCxnSpPr/>
      </xdr:nvCxnSpPr>
      <xdr:spPr>
        <a:xfrm>
          <a:off x="3924513" y="8774431"/>
          <a:ext cx="0" cy="803486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45</xdr:col>
      <xdr:colOff>1907</xdr:colOff>
      <xdr:row>68</xdr:row>
      <xdr:rowOff>0</xdr:rowOff>
    </xdr:from>
    <xdr:to>
      <xdr:col>45</xdr:col>
      <xdr:colOff>1907</xdr:colOff>
      <xdr:row>71</xdr:row>
      <xdr:rowOff>1906</xdr:rowOff>
    </xdr:to>
    <xdr:cxnSp macro="">
      <xdr:nvCxnSpPr>
        <xdr:cNvPr id="15" name="직선 연결선 14">
          <a:extLst>
            <a:ext uri="{FF2B5EF4-FFF2-40B4-BE49-F238E27FC236}">
              <a16:creationId xmlns:a16="http://schemas.microsoft.com/office/drawing/2014/main" id="{9A42E68F-B865-4ACB-98CF-6AF979C22843}"/>
            </a:ext>
          </a:extLst>
        </xdr:cNvPr>
        <xdr:cNvCxnSpPr/>
      </xdr:nvCxnSpPr>
      <xdr:spPr>
        <a:xfrm>
          <a:off x="10394740" y="10276417"/>
          <a:ext cx="0" cy="40407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88476</xdr:colOff>
      <xdr:row>66</xdr:row>
      <xdr:rowOff>103929</xdr:rowOff>
    </xdr:from>
    <xdr:to>
      <xdr:col>45</xdr:col>
      <xdr:colOff>10584</xdr:colOff>
      <xdr:row>68</xdr:row>
      <xdr:rowOff>10583</xdr:rowOff>
    </xdr:to>
    <xdr:cxnSp macro="">
      <xdr:nvCxnSpPr>
        <xdr:cNvPr id="17" name="직선 연결선 16">
          <a:extLst>
            <a:ext uri="{FF2B5EF4-FFF2-40B4-BE49-F238E27FC236}">
              <a16:creationId xmlns:a16="http://schemas.microsoft.com/office/drawing/2014/main" id="{4E78BAF2-6C6B-4869-9386-5AACB07848C4}"/>
            </a:ext>
          </a:extLst>
        </xdr:cNvPr>
        <xdr:cNvCxnSpPr/>
      </xdr:nvCxnSpPr>
      <xdr:spPr>
        <a:xfrm>
          <a:off x="3919643" y="9576012"/>
          <a:ext cx="6483774" cy="710988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1906</xdr:colOff>
      <xdr:row>67</xdr:row>
      <xdr:rowOff>0</xdr:rowOff>
    </xdr:from>
    <xdr:to>
      <xdr:col>11</xdr:col>
      <xdr:colOff>1906</xdr:colOff>
      <xdr:row>71</xdr:row>
      <xdr:rowOff>8679</xdr:rowOff>
    </xdr:to>
    <xdr:cxnSp macro="">
      <xdr:nvCxnSpPr>
        <xdr:cNvPr id="19" name="직선 연결선 18">
          <a:extLst>
            <a:ext uri="{FF2B5EF4-FFF2-40B4-BE49-F238E27FC236}">
              <a16:creationId xmlns:a16="http://schemas.microsoft.com/office/drawing/2014/main" id="{2BF29411-2961-487E-B3B2-F2DD846C266C}"/>
            </a:ext>
          </a:extLst>
        </xdr:cNvPr>
        <xdr:cNvCxnSpPr/>
      </xdr:nvCxnSpPr>
      <xdr:spPr>
        <a:xfrm>
          <a:off x="3198073" y="9278621"/>
          <a:ext cx="0" cy="80539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1907</xdr:colOff>
      <xdr:row>67</xdr:row>
      <xdr:rowOff>0</xdr:rowOff>
    </xdr:from>
    <xdr:to>
      <xdr:col>12</xdr:col>
      <xdr:colOff>1907</xdr:colOff>
      <xdr:row>71</xdr:row>
      <xdr:rowOff>31751</xdr:rowOff>
    </xdr:to>
    <xdr:cxnSp macro="">
      <xdr:nvCxnSpPr>
        <xdr:cNvPr id="20" name="직선 연결선 19">
          <a:extLst>
            <a:ext uri="{FF2B5EF4-FFF2-40B4-BE49-F238E27FC236}">
              <a16:creationId xmlns:a16="http://schemas.microsoft.com/office/drawing/2014/main" id="{295265B3-F53A-4B87-A419-CBC5B352092D}"/>
            </a:ext>
          </a:extLst>
        </xdr:cNvPr>
        <xdr:cNvCxnSpPr/>
      </xdr:nvCxnSpPr>
      <xdr:spPr>
        <a:xfrm>
          <a:off x="3409740" y="9301693"/>
          <a:ext cx="0" cy="80539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206798</xdr:colOff>
      <xdr:row>68</xdr:row>
      <xdr:rowOff>74083</xdr:rowOff>
    </xdr:from>
    <xdr:to>
      <xdr:col>12</xdr:col>
      <xdr:colOff>10584</xdr:colOff>
      <xdr:row>68</xdr:row>
      <xdr:rowOff>74083</xdr:rowOff>
    </xdr:to>
    <xdr:cxnSp macro="">
      <xdr:nvCxnSpPr>
        <xdr:cNvPr id="22" name="직선 화살표 연결선 21">
          <a:extLst>
            <a:ext uri="{FF2B5EF4-FFF2-40B4-BE49-F238E27FC236}">
              <a16:creationId xmlns:a16="http://schemas.microsoft.com/office/drawing/2014/main" id="{1668882D-009C-4CDB-A9D5-312B16A6D366}"/>
            </a:ext>
          </a:extLst>
        </xdr:cNvPr>
        <xdr:cNvCxnSpPr/>
      </xdr:nvCxnSpPr>
      <xdr:spPr>
        <a:xfrm>
          <a:off x="3191298" y="9747250"/>
          <a:ext cx="227119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1979</xdr:colOff>
      <xdr:row>60</xdr:row>
      <xdr:rowOff>84818</xdr:rowOff>
    </xdr:from>
    <xdr:to>
      <xdr:col>23</xdr:col>
      <xdr:colOff>1979</xdr:colOff>
      <xdr:row>62</xdr:row>
      <xdr:rowOff>3773</xdr:rowOff>
    </xdr:to>
    <xdr:cxnSp macro="">
      <xdr:nvCxnSpPr>
        <xdr:cNvPr id="16" name="직선 연결선 15">
          <a:extLst>
            <a:ext uri="{FF2B5EF4-FFF2-40B4-BE49-F238E27FC236}">
              <a16:creationId xmlns:a16="http://schemas.microsoft.com/office/drawing/2014/main" id="{AE124865-0795-40DD-9185-6C14B0BE06C3}"/>
            </a:ext>
          </a:extLst>
        </xdr:cNvPr>
        <xdr:cNvCxnSpPr/>
      </xdr:nvCxnSpPr>
      <xdr:spPr>
        <a:xfrm>
          <a:off x="5773008" y="14966230"/>
          <a:ext cx="0" cy="33357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20731</xdr:colOff>
      <xdr:row>61</xdr:row>
      <xdr:rowOff>92286</xdr:rowOff>
    </xdr:from>
    <xdr:to>
      <xdr:col>22</xdr:col>
      <xdr:colOff>201706</xdr:colOff>
      <xdr:row>61</xdr:row>
      <xdr:rowOff>92286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9C5AC5F-292E-45DE-A98B-FCB49F811B02}"/>
            </a:ext>
          </a:extLst>
        </xdr:cNvPr>
        <xdr:cNvCxnSpPr/>
      </xdr:nvCxnSpPr>
      <xdr:spPr>
        <a:xfrm>
          <a:off x="2172260" y="15175404"/>
          <a:ext cx="3587564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93346</xdr:colOff>
      <xdr:row>117</xdr:row>
      <xdr:rowOff>94193</xdr:rowOff>
    </xdr:from>
    <xdr:to>
      <xdr:col>11</xdr:col>
      <xdr:colOff>93346</xdr:colOff>
      <xdr:row>121</xdr:row>
      <xdr:rowOff>0</xdr:rowOff>
    </xdr:to>
    <xdr:cxnSp macro="">
      <xdr:nvCxnSpPr>
        <xdr:cNvPr id="24" name="직선 연결선 23">
          <a:extLst>
            <a:ext uri="{FF2B5EF4-FFF2-40B4-BE49-F238E27FC236}">
              <a16:creationId xmlns:a16="http://schemas.microsoft.com/office/drawing/2014/main" id="{CA8A46F9-78AF-4A57-A411-D14E48123481}"/>
            </a:ext>
          </a:extLst>
        </xdr:cNvPr>
        <xdr:cNvCxnSpPr/>
      </xdr:nvCxnSpPr>
      <xdr:spPr>
        <a:xfrm>
          <a:off x="3293323" y="10586086"/>
          <a:ext cx="0" cy="1057486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1906</xdr:colOff>
      <xdr:row>110</xdr:row>
      <xdr:rowOff>49954</xdr:rowOff>
    </xdr:from>
    <xdr:to>
      <xdr:col>6</xdr:col>
      <xdr:colOff>1906</xdr:colOff>
      <xdr:row>115</xdr:row>
      <xdr:rowOff>0</xdr:rowOff>
    </xdr:to>
    <xdr:cxnSp macro="">
      <xdr:nvCxnSpPr>
        <xdr:cNvPr id="25" name="직선 연결선 24">
          <a:extLst>
            <a:ext uri="{FF2B5EF4-FFF2-40B4-BE49-F238E27FC236}">
              <a16:creationId xmlns:a16="http://schemas.microsoft.com/office/drawing/2014/main" id="{2A8B1669-6679-485A-9A78-6DF72815A4B1}"/>
            </a:ext>
          </a:extLst>
        </xdr:cNvPr>
        <xdr:cNvCxnSpPr/>
      </xdr:nvCxnSpPr>
      <xdr:spPr>
        <a:xfrm>
          <a:off x="2139739" y="8975514"/>
          <a:ext cx="0" cy="101515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1906</xdr:colOff>
      <xdr:row>113</xdr:row>
      <xdr:rowOff>215987</xdr:rowOff>
    </xdr:from>
    <xdr:to>
      <xdr:col>17</xdr:col>
      <xdr:colOff>1906</xdr:colOff>
      <xdr:row>116</xdr:row>
      <xdr:rowOff>78442</xdr:rowOff>
    </xdr:to>
    <xdr:cxnSp macro="">
      <xdr:nvCxnSpPr>
        <xdr:cNvPr id="26" name="직선 연결선 25">
          <a:extLst>
            <a:ext uri="{FF2B5EF4-FFF2-40B4-BE49-F238E27FC236}">
              <a16:creationId xmlns:a16="http://schemas.microsoft.com/office/drawing/2014/main" id="{D767250D-8A0E-4D94-95CF-9B709B4A1961}"/>
            </a:ext>
          </a:extLst>
        </xdr:cNvPr>
        <xdr:cNvCxnSpPr/>
      </xdr:nvCxnSpPr>
      <xdr:spPr>
        <a:xfrm>
          <a:off x="4495465" y="18974634"/>
          <a:ext cx="0" cy="389132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96096</xdr:colOff>
      <xdr:row>120</xdr:row>
      <xdr:rowOff>199179</xdr:rowOff>
    </xdr:from>
    <xdr:to>
      <xdr:col>56</xdr:col>
      <xdr:colOff>10583</xdr:colOff>
      <xdr:row>123</xdr:row>
      <xdr:rowOff>84666</xdr:rowOff>
    </xdr:to>
    <xdr:cxnSp macro="">
      <xdr:nvCxnSpPr>
        <xdr:cNvPr id="28" name="직선 연결선 27">
          <a:extLst>
            <a:ext uri="{FF2B5EF4-FFF2-40B4-BE49-F238E27FC236}">
              <a16:creationId xmlns:a16="http://schemas.microsoft.com/office/drawing/2014/main" id="{095A563F-D7C7-45B4-AB50-CD838FB1425D}"/>
            </a:ext>
          </a:extLst>
        </xdr:cNvPr>
        <xdr:cNvCxnSpPr/>
      </xdr:nvCxnSpPr>
      <xdr:spPr>
        <a:xfrm>
          <a:off x="3292263" y="19619596"/>
          <a:ext cx="9439487" cy="1091987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120227</xdr:colOff>
      <xdr:row>107</xdr:row>
      <xdr:rowOff>22014</xdr:rowOff>
    </xdr:from>
    <xdr:to>
      <xdr:col>5</xdr:col>
      <xdr:colOff>120227</xdr:colOff>
      <xdr:row>108</xdr:row>
      <xdr:rowOff>148166</xdr:rowOff>
    </xdr:to>
    <xdr:cxnSp macro="">
      <xdr:nvCxnSpPr>
        <xdr:cNvPr id="32" name="직선 연결선 31">
          <a:extLst>
            <a:ext uri="{FF2B5EF4-FFF2-40B4-BE49-F238E27FC236}">
              <a16:creationId xmlns:a16="http://schemas.microsoft.com/office/drawing/2014/main" id="{97854C72-D7A7-4799-A3D5-C12D94198081}"/>
            </a:ext>
          </a:extLst>
        </xdr:cNvPr>
        <xdr:cNvCxnSpPr/>
      </xdr:nvCxnSpPr>
      <xdr:spPr>
        <a:xfrm>
          <a:off x="2048299" y="8315537"/>
          <a:ext cx="0" cy="32914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29</xdr:col>
      <xdr:colOff>206799</xdr:colOff>
      <xdr:row>107</xdr:row>
      <xdr:rowOff>49954</xdr:rowOff>
    </xdr:from>
    <xdr:to>
      <xdr:col>29</xdr:col>
      <xdr:colOff>206799</xdr:colOff>
      <xdr:row>108</xdr:row>
      <xdr:rowOff>178011</xdr:rowOff>
    </xdr:to>
    <xdr:cxnSp macro="">
      <xdr:nvCxnSpPr>
        <xdr:cNvPr id="33" name="직선 연결선 32">
          <a:extLst>
            <a:ext uri="{FF2B5EF4-FFF2-40B4-BE49-F238E27FC236}">
              <a16:creationId xmlns:a16="http://schemas.microsoft.com/office/drawing/2014/main" id="{BC9FC9C7-4905-477F-A06B-D2FBD3704620}"/>
            </a:ext>
          </a:extLst>
        </xdr:cNvPr>
        <xdr:cNvCxnSpPr/>
      </xdr:nvCxnSpPr>
      <xdr:spPr>
        <a:xfrm>
          <a:off x="7212966" y="16739871"/>
          <a:ext cx="0" cy="32914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143298</xdr:colOff>
      <xdr:row>108</xdr:row>
      <xdr:rowOff>88476</xdr:rowOff>
    </xdr:from>
    <xdr:to>
      <xdr:col>29</xdr:col>
      <xdr:colOff>190500</xdr:colOff>
      <xdr:row>108</xdr:row>
      <xdr:rowOff>88476</xdr:rowOff>
    </xdr:to>
    <xdr:cxnSp macro="">
      <xdr:nvCxnSpPr>
        <xdr:cNvPr id="34" name="직선 화살표 연결선 33">
          <a:extLst>
            <a:ext uri="{FF2B5EF4-FFF2-40B4-BE49-F238E27FC236}">
              <a16:creationId xmlns:a16="http://schemas.microsoft.com/office/drawing/2014/main" id="{6FE39082-FD8C-4E5F-BFDE-B9B7D0F1F31A}"/>
            </a:ext>
          </a:extLst>
        </xdr:cNvPr>
        <xdr:cNvCxnSpPr/>
      </xdr:nvCxnSpPr>
      <xdr:spPr>
        <a:xfrm>
          <a:off x="2069465" y="16979476"/>
          <a:ext cx="5127202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1906</xdr:colOff>
      <xdr:row>116</xdr:row>
      <xdr:rowOff>205740</xdr:rowOff>
    </xdr:from>
    <xdr:to>
      <xdr:col>6</xdr:col>
      <xdr:colOff>1906</xdr:colOff>
      <xdr:row>123</xdr:row>
      <xdr:rowOff>201083</xdr:rowOff>
    </xdr:to>
    <xdr:cxnSp macro="">
      <xdr:nvCxnSpPr>
        <xdr:cNvPr id="35" name="직선 연결선 34">
          <a:extLst>
            <a:ext uri="{FF2B5EF4-FFF2-40B4-BE49-F238E27FC236}">
              <a16:creationId xmlns:a16="http://schemas.microsoft.com/office/drawing/2014/main" id="{3982A913-3848-42BE-BE26-810D66D528CE}"/>
            </a:ext>
          </a:extLst>
        </xdr:cNvPr>
        <xdr:cNvCxnSpPr/>
      </xdr:nvCxnSpPr>
      <xdr:spPr>
        <a:xfrm>
          <a:off x="2139739" y="18874740"/>
          <a:ext cx="0" cy="255651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56</xdr:col>
      <xdr:colOff>1906</xdr:colOff>
      <xdr:row>123</xdr:row>
      <xdr:rowOff>84666</xdr:rowOff>
    </xdr:from>
    <xdr:to>
      <xdr:col>56</xdr:col>
      <xdr:colOff>1906</xdr:colOff>
      <xdr:row>124</xdr:row>
      <xdr:rowOff>206800</xdr:rowOff>
    </xdr:to>
    <xdr:cxnSp macro="">
      <xdr:nvCxnSpPr>
        <xdr:cNvPr id="36" name="직선 연결선 35">
          <a:extLst>
            <a:ext uri="{FF2B5EF4-FFF2-40B4-BE49-F238E27FC236}">
              <a16:creationId xmlns:a16="http://schemas.microsoft.com/office/drawing/2014/main" id="{4AFEB6DD-DFDA-4221-BEAE-EC21FFC684FF}"/>
            </a:ext>
          </a:extLst>
        </xdr:cNvPr>
        <xdr:cNvCxnSpPr/>
      </xdr:nvCxnSpPr>
      <xdr:spPr>
        <a:xfrm>
          <a:off x="12723073" y="21314833"/>
          <a:ext cx="0" cy="33380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12488</xdr:colOff>
      <xdr:row>112</xdr:row>
      <xdr:rowOff>173143</xdr:rowOff>
    </xdr:from>
    <xdr:to>
      <xdr:col>17</xdr:col>
      <xdr:colOff>11206</xdr:colOff>
      <xdr:row>114</xdr:row>
      <xdr:rowOff>11206</xdr:rowOff>
    </xdr:to>
    <xdr:cxnSp macro="">
      <xdr:nvCxnSpPr>
        <xdr:cNvPr id="40" name="직선 연결선 39">
          <a:extLst>
            <a:ext uri="{FF2B5EF4-FFF2-40B4-BE49-F238E27FC236}">
              <a16:creationId xmlns:a16="http://schemas.microsoft.com/office/drawing/2014/main" id="{9B90A080-0CFA-41DB-A6C2-18DE31B7392F}"/>
            </a:ext>
          </a:extLst>
        </xdr:cNvPr>
        <xdr:cNvCxnSpPr/>
      </xdr:nvCxnSpPr>
      <xdr:spPr>
        <a:xfrm>
          <a:off x="3228576" y="18707672"/>
          <a:ext cx="1276189" cy="286299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1905</xdr:colOff>
      <xdr:row>109</xdr:row>
      <xdr:rowOff>74930</xdr:rowOff>
    </xdr:from>
    <xdr:to>
      <xdr:col>11</xdr:col>
      <xdr:colOff>1905</xdr:colOff>
      <xdr:row>112</xdr:row>
      <xdr:rowOff>169333</xdr:rowOff>
    </xdr:to>
    <xdr:cxnSp macro="">
      <xdr:nvCxnSpPr>
        <xdr:cNvPr id="41" name="직선 연결선 40">
          <a:extLst>
            <a:ext uri="{FF2B5EF4-FFF2-40B4-BE49-F238E27FC236}">
              <a16:creationId xmlns:a16="http://schemas.microsoft.com/office/drawing/2014/main" id="{0CAE275E-7369-4C00-BE9B-63C941DE1A85}"/>
            </a:ext>
          </a:extLst>
        </xdr:cNvPr>
        <xdr:cNvCxnSpPr/>
      </xdr:nvCxnSpPr>
      <xdr:spPr>
        <a:xfrm>
          <a:off x="3198072" y="17177597"/>
          <a:ext cx="0" cy="634153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209920</xdr:colOff>
      <xdr:row>148</xdr:row>
      <xdr:rowOff>47149</xdr:rowOff>
    </xdr:from>
    <xdr:to>
      <xdr:col>12</xdr:col>
      <xdr:colOff>3809</xdr:colOff>
      <xdr:row>164</xdr:row>
      <xdr:rowOff>190500</xdr:rowOff>
    </xdr:to>
    <xdr:sp macro="" textlink="">
      <xdr:nvSpPr>
        <xdr:cNvPr id="47" name="자유형: 도형 46">
          <a:extLst>
            <a:ext uri="{FF2B5EF4-FFF2-40B4-BE49-F238E27FC236}">
              <a16:creationId xmlns:a16="http://schemas.microsoft.com/office/drawing/2014/main" id="{D6D667EE-A97A-4C2A-B31F-6445136585D1}"/>
            </a:ext>
          </a:extLst>
        </xdr:cNvPr>
        <xdr:cNvSpPr/>
      </xdr:nvSpPr>
      <xdr:spPr>
        <a:xfrm>
          <a:off x="2361449" y="34090620"/>
          <a:ext cx="1071360" cy="3370645"/>
        </a:xfrm>
        <a:custGeom>
          <a:avLst/>
          <a:gdLst>
            <a:gd name="connsiteX0" fmla="*/ 1083574 w 1083574"/>
            <a:gd name="connsiteY0" fmla="*/ 1821656 h 2024170"/>
            <a:gd name="connsiteX1" fmla="*/ 643043 w 1083574"/>
            <a:gd name="connsiteY1" fmla="*/ 2024062 h 2024170"/>
            <a:gd name="connsiteX2" fmla="*/ 238230 w 1083574"/>
            <a:gd name="connsiteY2" fmla="*/ 1833562 h 2024170"/>
            <a:gd name="connsiteX3" fmla="*/ 105 w 1083574"/>
            <a:gd name="connsiteY3" fmla="*/ 1012031 h 2024170"/>
            <a:gd name="connsiteX4" fmla="*/ 214418 w 1083574"/>
            <a:gd name="connsiteY4" fmla="*/ 214312 h 2024170"/>
            <a:gd name="connsiteX5" fmla="*/ 654949 w 1083574"/>
            <a:gd name="connsiteY5" fmla="*/ 0 h 2024170"/>
            <a:gd name="connsiteX6" fmla="*/ 1071668 w 1083574"/>
            <a:gd name="connsiteY6" fmla="*/ 214312 h 202417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</a:cxnLst>
          <a:rect l="l" t="t" r="r" b="b"/>
          <a:pathLst>
            <a:path w="1083574" h="2024170">
              <a:moveTo>
                <a:pt x="1083574" y="1821656"/>
              </a:moveTo>
              <a:cubicBezTo>
                <a:pt x="933754" y="1921867"/>
                <a:pt x="783934" y="2022078"/>
                <a:pt x="643043" y="2024062"/>
              </a:cubicBezTo>
              <a:cubicBezTo>
                <a:pt x="502152" y="2026046"/>
                <a:pt x="345386" y="2002234"/>
                <a:pt x="238230" y="1833562"/>
              </a:cubicBezTo>
              <a:cubicBezTo>
                <a:pt x="131074" y="1664890"/>
                <a:pt x="4074" y="1281906"/>
                <a:pt x="105" y="1012031"/>
              </a:cubicBezTo>
              <a:cubicBezTo>
                <a:pt x="-3864" y="742156"/>
                <a:pt x="105277" y="382984"/>
                <a:pt x="214418" y="214312"/>
              </a:cubicBezTo>
              <a:cubicBezTo>
                <a:pt x="323559" y="45640"/>
                <a:pt x="512074" y="0"/>
                <a:pt x="654949" y="0"/>
              </a:cubicBezTo>
              <a:cubicBezTo>
                <a:pt x="797824" y="0"/>
                <a:pt x="1071668" y="214312"/>
                <a:pt x="1071668" y="214312"/>
              </a:cubicBezTo>
            </a:path>
          </a:pathLst>
        </a:custGeom>
        <a:noFill/>
        <a:ln>
          <a:headEnd type="none"/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210869</xdr:colOff>
      <xdr:row>151</xdr:row>
      <xdr:rowOff>21982</xdr:rowOff>
    </xdr:from>
    <xdr:to>
      <xdr:col>11</xdr:col>
      <xdr:colOff>210869</xdr:colOff>
      <xdr:row>151</xdr:row>
      <xdr:rowOff>192955</xdr:rowOff>
    </xdr:to>
    <xdr:cxnSp macro="">
      <xdr:nvCxnSpPr>
        <xdr:cNvPr id="48" name="직선 화살표 연결선 47">
          <a:extLst>
            <a:ext uri="{FF2B5EF4-FFF2-40B4-BE49-F238E27FC236}">
              <a16:creationId xmlns:a16="http://schemas.microsoft.com/office/drawing/2014/main" id="{414FDFFB-E6F1-40E7-9A63-72914360D6A2}"/>
            </a:ext>
          </a:extLst>
        </xdr:cNvPr>
        <xdr:cNvCxnSpPr/>
      </xdr:nvCxnSpPr>
      <xdr:spPr>
        <a:xfrm>
          <a:off x="3210235" y="31237760"/>
          <a:ext cx="0" cy="1747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1905</xdr:colOff>
      <xdr:row>153</xdr:row>
      <xdr:rowOff>18172</xdr:rowOff>
    </xdr:from>
    <xdr:to>
      <xdr:col>12</xdr:col>
      <xdr:colOff>1905</xdr:colOff>
      <xdr:row>153</xdr:row>
      <xdr:rowOff>192955</xdr:rowOff>
    </xdr:to>
    <xdr:cxnSp macro="">
      <xdr:nvCxnSpPr>
        <xdr:cNvPr id="49" name="직선 화살표 연결선 48">
          <a:extLst>
            <a:ext uri="{FF2B5EF4-FFF2-40B4-BE49-F238E27FC236}">
              <a16:creationId xmlns:a16="http://schemas.microsoft.com/office/drawing/2014/main" id="{E4D3EA7E-7CC2-47AA-BB76-511B21B142E8}"/>
            </a:ext>
          </a:extLst>
        </xdr:cNvPr>
        <xdr:cNvCxnSpPr/>
      </xdr:nvCxnSpPr>
      <xdr:spPr>
        <a:xfrm>
          <a:off x="3217993" y="31644982"/>
          <a:ext cx="0" cy="17097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1905</xdr:colOff>
      <xdr:row>157</xdr:row>
      <xdr:rowOff>21983</xdr:rowOff>
    </xdr:from>
    <xdr:to>
      <xdr:col>12</xdr:col>
      <xdr:colOff>1905</xdr:colOff>
      <xdr:row>157</xdr:row>
      <xdr:rowOff>192956</xdr:rowOff>
    </xdr:to>
    <xdr:cxnSp macro="">
      <xdr:nvCxnSpPr>
        <xdr:cNvPr id="50" name="직선 화살표 연결선 49">
          <a:extLst>
            <a:ext uri="{FF2B5EF4-FFF2-40B4-BE49-F238E27FC236}">
              <a16:creationId xmlns:a16="http://schemas.microsoft.com/office/drawing/2014/main" id="{66E13F1D-5FBD-4520-87FD-43A481BA4CA2}"/>
            </a:ext>
          </a:extLst>
        </xdr:cNvPr>
        <xdr:cNvCxnSpPr/>
      </xdr:nvCxnSpPr>
      <xdr:spPr>
        <a:xfrm>
          <a:off x="3217993" y="32044585"/>
          <a:ext cx="0" cy="1747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1905</xdr:colOff>
      <xdr:row>161</xdr:row>
      <xdr:rowOff>32827</xdr:rowOff>
    </xdr:from>
    <xdr:to>
      <xdr:col>12</xdr:col>
      <xdr:colOff>1905</xdr:colOff>
      <xdr:row>162</xdr:row>
      <xdr:rowOff>9783</xdr:rowOff>
    </xdr:to>
    <xdr:cxnSp macro="">
      <xdr:nvCxnSpPr>
        <xdr:cNvPr id="51" name="직선 화살표 연결선 50">
          <a:extLst>
            <a:ext uri="{FF2B5EF4-FFF2-40B4-BE49-F238E27FC236}">
              <a16:creationId xmlns:a16="http://schemas.microsoft.com/office/drawing/2014/main" id="{1DF49F1E-6CB3-4113-BDB7-1F9F71CDFE49}"/>
            </a:ext>
          </a:extLst>
        </xdr:cNvPr>
        <xdr:cNvCxnSpPr/>
      </xdr:nvCxnSpPr>
      <xdr:spPr>
        <a:xfrm>
          <a:off x="3217993" y="32460746"/>
          <a:ext cx="0" cy="182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210869</xdr:colOff>
      <xdr:row>151</xdr:row>
      <xdr:rowOff>21982</xdr:rowOff>
    </xdr:from>
    <xdr:to>
      <xdr:col>26</xdr:col>
      <xdr:colOff>210869</xdr:colOff>
      <xdr:row>151</xdr:row>
      <xdr:rowOff>192955</xdr:rowOff>
    </xdr:to>
    <xdr:cxnSp macro="">
      <xdr:nvCxnSpPr>
        <xdr:cNvPr id="52" name="직선 화살표 연결선 51">
          <a:extLst>
            <a:ext uri="{FF2B5EF4-FFF2-40B4-BE49-F238E27FC236}">
              <a16:creationId xmlns:a16="http://schemas.microsoft.com/office/drawing/2014/main" id="{8E36E64E-2402-45E2-86B2-A29762D1A4E5}"/>
            </a:ext>
          </a:extLst>
        </xdr:cNvPr>
        <xdr:cNvCxnSpPr/>
      </xdr:nvCxnSpPr>
      <xdr:spPr>
        <a:xfrm>
          <a:off x="6403912" y="31237760"/>
          <a:ext cx="0" cy="1747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1905</xdr:colOff>
      <xdr:row>153</xdr:row>
      <xdr:rowOff>18172</xdr:rowOff>
    </xdr:from>
    <xdr:to>
      <xdr:col>27</xdr:col>
      <xdr:colOff>1905</xdr:colOff>
      <xdr:row>153</xdr:row>
      <xdr:rowOff>192955</xdr:rowOff>
    </xdr:to>
    <xdr:cxnSp macro="">
      <xdr:nvCxnSpPr>
        <xdr:cNvPr id="53" name="직선 화살표 연결선 52">
          <a:extLst>
            <a:ext uri="{FF2B5EF4-FFF2-40B4-BE49-F238E27FC236}">
              <a16:creationId xmlns:a16="http://schemas.microsoft.com/office/drawing/2014/main" id="{465E4BED-CDAA-4D53-ADC9-21B153EA0716}"/>
            </a:ext>
          </a:extLst>
        </xdr:cNvPr>
        <xdr:cNvCxnSpPr/>
      </xdr:nvCxnSpPr>
      <xdr:spPr>
        <a:xfrm>
          <a:off x="6411670" y="31644982"/>
          <a:ext cx="0" cy="17097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1905</xdr:colOff>
      <xdr:row>155</xdr:row>
      <xdr:rowOff>21983</xdr:rowOff>
    </xdr:from>
    <xdr:to>
      <xdr:col>27</xdr:col>
      <xdr:colOff>1905</xdr:colOff>
      <xdr:row>155</xdr:row>
      <xdr:rowOff>192956</xdr:rowOff>
    </xdr:to>
    <xdr:cxnSp macro="">
      <xdr:nvCxnSpPr>
        <xdr:cNvPr id="54" name="직선 화살표 연결선 53">
          <a:extLst>
            <a:ext uri="{FF2B5EF4-FFF2-40B4-BE49-F238E27FC236}">
              <a16:creationId xmlns:a16="http://schemas.microsoft.com/office/drawing/2014/main" id="{6B172DFA-8408-4609-BBF9-6B1350E44987}"/>
            </a:ext>
          </a:extLst>
        </xdr:cNvPr>
        <xdr:cNvCxnSpPr/>
      </xdr:nvCxnSpPr>
      <xdr:spPr>
        <a:xfrm>
          <a:off x="6411670" y="32044585"/>
          <a:ext cx="0" cy="1747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211779</xdr:colOff>
      <xdr:row>53</xdr:row>
      <xdr:rowOff>93457</xdr:rowOff>
    </xdr:from>
    <xdr:to>
      <xdr:col>5</xdr:col>
      <xdr:colOff>211779</xdr:colOff>
      <xdr:row>62</xdr:row>
      <xdr:rowOff>0</xdr:rowOff>
    </xdr:to>
    <xdr:cxnSp macro="">
      <xdr:nvCxnSpPr>
        <xdr:cNvPr id="46" name="직선 연결선 45">
          <a:extLst>
            <a:ext uri="{FF2B5EF4-FFF2-40B4-BE49-F238E27FC236}">
              <a16:creationId xmlns:a16="http://schemas.microsoft.com/office/drawing/2014/main" id="{A9B2DD43-6E57-49B3-A7C1-4DA76BE7642B}"/>
            </a:ext>
          </a:extLst>
        </xdr:cNvPr>
        <xdr:cNvCxnSpPr/>
      </xdr:nvCxnSpPr>
      <xdr:spPr>
        <a:xfrm>
          <a:off x="2150397" y="8822839"/>
          <a:ext cx="0" cy="1968426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207969</xdr:colOff>
      <xdr:row>54</xdr:row>
      <xdr:rowOff>100853</xdr:rowOff>
    </xdr:from>
    <xdr:to>
      <xdr:col>17</xdr:col>
      <xdr:colOff>207969</xdr:colOff>
      <xdr:row>56</xdr:row>
      <xdr:rowOff>168672</xdr:rowOff>
    </xdr:to>
    <xdr:cxnSp macro="">
      <xdr:nvCxnSpPr>
        <xdr:cNvPr id="55" name="직선 연결선 54">
          <a:extLst>
            <a:ext uri="{FF2B5EF4-FFF2-40B4-BE49-F238E27FC236}">
              <a16:creationId xmlns:a16="http://schemas.microsoft.com/office/drawing/2014/main" id="{D580DF02-23E4-49D3-9C83-CA56E83A6E0D}"/>
            </a:ext>
          </a:extLst>
        </xdr:cNvPr>
        <xdr:cNvCxnSpPr/>
      </xdr:nvCxnSpPr>
      <xdr:spPr>
        <a:xfrm>
          <a:off x="4701528" y="9031941"/>
          <a:ext cx="0" cy="47123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30</xdr:col>
      <xdr:colOff>773</xdr:colOff>
      <xdr:row>53</xdr:row>
      <xdr:rowOff>67235</xdr:rowOff>
    </xdr:from>
    <xdr:to>
      <xdr:col>30</xdr:col>
      <xdr:colOff>773</xdr:colOff>
      <xdr:row>56</xdr:row>
      <xdr:rowOff>179878</xdr:rowOff>
    </xdr:to>
    <xdr:cxnSp macro="">
      <xdr:nvCxnSpPr>
        <xdr:cNvPr id="56" name="직선 연결선 55">
          <a:extLst>
            <a:ext uri="{FF2B5EF4-FFF2-40B4-BE49-F238E27FC236}">
              <a16:creationId xmlns:a16="http://schemas.microsoft.com/office/drawing/2014/main" id="{7CFC0069-062D-4B1E-AFA0-92B906B60B00}"/>
            </a:ext>
          </a:extLst>
        </xdr:cNvPr>
        <xdr:cNvCxnSpPr/>
      </xdr:nvCxnSpPr>
      <xdr:spPr>
        <a:xfrm>
          <a:off x="7262185" y="13503088"/>
          <a:ext cx="0" cy="71776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16224</xdr:colOff>
      <xdr:row>55</xdr:row>
      <xdr:rowOff>200760</xdr:rowOff>
    </xdr:from>
    <xdr:to>
      <xdr:col>9</xdr:col>
      <xdr:colOff>201706</xdr:colOff>
      <xdr:row>55</xdr:row>
      <xdr:rowOff>200760</xdr:rowOff>
    </xdr:to>
    <xdr:cxnSp macro="">
      <xdr:nvCxnSpPr>
        <xdr:cNvPr id="59" name="직선 화살표 연결선 58">
          <a:extLst>
            <a:ext uri="{FF2B5EF4-FFF2-40B4-BE49-F238E27FC236}">
              <a16:creationId xmlns:a16="http://schemas.microsoft.com/office/drawing/2014/main" id="{05BB069E-409A-4763-9045-2D1100FA82C6}"/>
            </a:ext>
          </a:extLst>
        </xdr:cNvPr>
        <xdr:cNvCxnSpPr/>
      </xdr:nvCxnSpPr>
      <xdr:spPr>
        <a:xfrm>
          <a:off x="2167753" y="14040025"/>
          <a:ext cx="824218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773</xdr:colOff>
      <xdr:row>55</xdr:row>
      <xdr:rowOff>97043</xdr:rowOff>
    </xdr:from>
    <xdr:to>
      <xdr:col>10</xdr:col>
      <xdr:colOff>773</xdr:colOff>
      <xdr:row>56</xdr:row>
      <xdr:rowOff>150068</xdr:rowOff>
    </xdr:to>
    <xdr:cxnSp macro="">
      <xdr:nvCxnSpPr>
        <xdr:cNvPr id="60" name="직선 연결선 59">
          <a:extLst>
            <a:ext uri="{FF2B5EF4-FFF2-40B4-BE49-F238E27FC236}">
              <a16:creationId xmlns:a16="http://schemas.microsoft.com/office/drawing/2014/main" id="{F7F98E5B-AC77-47EB-AE68-55C5BAF13ECD}"/>
            </a:ext>
          </a:extLst>
        </xdr:cNvPr>
        <xdr:cNvCxnSpPr/>
      </xdr:nvCxnSpPr>
      <xdr:spPr>
        <a:xfrm>
          <a:off x="3003949" y="13936308"/>
          <a:ext cx="0" cy="254731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6923</xdr:colOff>
      <xdr:row>55</xdr:row>
      <xdr:rowOff>959</xdr:rowOff>
    </xdr:from>
    <xdr:to>
      <xdr:col>17</xdr:col>
      <xdr:colOff>179294</xdr:colOff>
      <xdr:row>55</xdr:row>
      <xdr:rowOff>959</xdr:rowOff>
    </xdr:to>
    <xdr:cxnSp macro="">
      <xdr:nvCxnSpPr>
        <xdr:cNvPr id="61" name="직선 화살표 연결선 60">
          <a:extLst>
            <a:ext uri="{FF2B5EF4-FFF2-40B4-BE49-F238E27FC236}">
              <a16:creationId xmlns:a16="http://schemas.microsoft.com/office/drawing/2014/main" id="{4FD2D801-DF42-45AA-A271-D231D59FAF66}"/>
            </a:ext>
          </a:extLst>
        </xdr:cNvPr>
        <xdr:cNvCxnSpPr/>
      </xdr:nvCxnSpPr>
      <xdr:spPr>
        <a:xfrm>
          <a:off x="2158452" y="9133753"/>
          <a:ext cx="2514401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12638</xdr:colOff>
      <xdr:row>54</xdr:row>
      <xdr:rowOff>959</xdr:rowOff>
    </xdr:from>
    <xdr:to>
      <xdr:col>29</xdr:col>
      <xdr:colOff>190500</xdr:colOff>
      <xdr:row>54</xdr:row>
      <xdr:rowOff>959</xdr:rowOff>
    </xdr:to>
    <xdr:cxnSp macro="">
      <xdr:nvCxnSpPr>
        <xdr:cNvPr id="62" name="직선 화살표 연결선 61">
          <a:extLst>
            <a:ext uri="{FF2B5EF4-FFF2-40B4-BE49-F238E27FC236}">
              <a16:creationId xmlns:a16="http://schemas.microsoft.com/office/drawing/2014/main" id="{B2BF7EA7-FDA5-4AB9-8D71-62503385B2C8}"/>
            </a:ext>
          </a:extLst>
        </xdr:cNvPr>
        <xdr:cNvCxnSpPr/>
      </xdr:nvCxnSpPr>
      <xdr:spPr>
        <a:xfrm>
          <a:off x="2164167" y="13638518"/>
          <a:ext cx="5074833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17470</xdr:colOff>
      <xdr:row>58</xdr:row>
      <xdr:rowOff>37651</xdr:rowOff>
    </xdr:from>
    <xdr:to>
      <xdr:col>23</xdr:col>
      <xdr:colOff>22412</xdr:colOff>
      <xdr:row>60</xdr:row>
      <xdr:rowOff>112059</xdr:rowOff>
    </xdr:to>
    <xdr:cxnSp macro="">
      <xdr:nvCxnSpPr>
        <xdr:cNvPr id="64" name="직선 연결선 63">
          <a:extLst>
            <a:ext uri="{FF2B5EF4-FFF2-40B4-BE49-F238E27FC236}">
              <a16:creationId xmlns:a16="http://schemas.microsoft.com/office/drawing/2014/main" id="{80208E0D-6006-467F-B888-18B4B69C462E}"/>
            </a:ext>
          </a:extLst>
        </xdr:cNvPr>
        <xdr:cNvCxnSpPr/>
      </xdr:nvCxnSpPr>
      <xdr:spPr>
        <a:xfrm>
          <a:off x="3020646" y="14515651"/>
          <a:ext cx="2772795" cy="477820"/>
        </a:xfrm>
        <a:prstGeom prst="line">
          <a:avLst/>
        </a:prstGeom>
        <a:ln>
          <a:prstDash val="das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21656A17-BAC1-46F5-8B12-D9B1C0D7C609}" autoFormatId="16" applyNumberFormats="0" applyBorderFormats="0" applyFontFormats="0" applyPatternFormats="0" applyAlignmentFormats="0" applyWidthHeightFormats="0">
  <queryTableRefresh nextId="5">
    <queryTableFields count="4">
      <queryTableField id="1" name="Column1" tableColumnId="1"/>
      <queryTableField id="2" name="Column2" tableColumnId="2"/>
      <queryTableField id="3" name="Column3" tableColumnId="3"/>
      <queryTableField id="4" name="Column4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4479F9-8544-42D1-83E5-0FCCA10E048F}" name="_01__manual_test__2" displayName="_01__manual_test__2" ref="A1:D1887" tableType="queryTable" totalsRowShown="0">
  <autoFilter ref="A1:D1887" xr:uid="{004479F9-8544-42D1-83E5-0FCCA10E048F}"/>
  <tableColumns count="4">
    <tableColumn id="1" xr3:uid="{CC33612D-168E-4B01-B2E2-F6601FE6D457}" uniqueName="1" name="Column1" queryTableFieldId="1" dataDxfId="0"/>
    <tableColumn id="2" xr3:uid="{6BAF759E-97B2-4A0D-94BE-558CF46BE05B}" uniqueName="2" name="SV" queryTableFieldId="2"/>
    <tableColumn id="3" xr3:uid="{90149497-FAF4-4DC9-A027-3CA8F891B673}" uniqueName="3" name="Column3" queryTableFieldId="3"/>
    <tableColumn id="4" xr3:uid="{5CA33FD2-C01F-4673-9328-E7E6D8585E9B}" uniqueName="4" name="Column4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9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0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514157-B805-45D3-BEDB-E50164E2FB6D}">
  <dimension ref="B3:P44"/>
  <sheetViews>
    <sheetView zoomScale="90" zoomScaleNormal="90" workbookViewId="0">
      <selection activeCell="D12" sqref="D12"/>
    </sheetView>
  </sheetViews>
  <sheetFormatPr defaultRowHeight="17.399999999999999" x14ac:dyDescent="0.4"/>
  <cols>
    <col min="2" max="2" width="15.69921875" customWidth="1"/>
    <col min="3" max="3" width="32.5" customWidth="1"/>
    <col min="4" max="15" width="12.69921875" style="389" customWidth="1"/>
    <col min="16" max="16" width="20.69921875" customWidth="1"/>
  </cols>
  <sheetData>
    <row r="3" spans="2:16" ht="18" thickBot="1" x14ac:dyDescent="0.45">
      <c r="D3" s="387"/>
      <c r="E3" s="388"/>
      <c r="K3" s="571" t="s">
        <v>1439</v>
      </c>
      <c r="M3" s="571" t="s">
        <v>1638</v>
      </c>
      <c r="O3" s="571" t="s">
        <v>1440</v>
      </c>
    </row>
    <row r="4" spans="2:16" ht="27" customHeight="1" thickBot="1" x14ac:dyDescent="0.45">
      <c r="B4" s="1078" t="s">
        <v>622</v>
      </c>
      <c r="C4" s="1079"/>
      <c r="D4" s="390" t="s">
        <v>623</v>
      </c>
      <c r="E4" s="390" t="s">
        <v>624</v>
      </c>
      <c r="F4" s="390" t="s">
        <v>625</v>
      </c>
      <c r="G4" s="390" t="s">
        <v>626</v>
      </c>
      <c r="H4" s="390" t="s">
        <v>627</v>
      </c>
      <c r="I4" s="390" t="s">
        <v>630</v>
      </c>
      <c r="J4" s="390" t="s">
        <v>631</v>
      </c>
      <c r="K4" s="390" t="s">
        <v>992</v>
      </c>
      <c r="L4" s="390" t="s">
        <v>1429</v>
      </c>
      <c r="M4" s="390" t="s">
        <v>1430</v>
      </c>
      <c r="N4" s="390" t="s">
        <v>1431</v>
      </c>
      <c r="O4" s="390" t="s">
        <v>1432</v>
      </c>
      <c r="P4" s="307" t="s">
        <v>30</v>
      </c>
    </row>
    <row r="5" spans="2:16" x14ac:dyDescent="0.4">
      <c r="B5" s="1075" t="s">
        <v>632</v>
      </c>
      <c r="C5" s="313" t="s">
        <v>633</v>
      </c>
      <c r="D5" s="391"/>
      <c r="E5" s="391"/>
      <c r="F5" s="391"/>
      <c r="G5" s="391"/>
      <c r="H5" s="391"/>
      <c r="I5" s="391"/>
      <c r="J5" s="391"/>
      <c r="K5" s="398">
        <v>11.95</v>
      </c>
      <c r="L5" s="398"/>
      <c r="M5" s="398">
        <v>11.99</v>
      </c>
      <c r="N5" s="398"/>
      <c r="O5" s="398">
        <v>12.03</v>
      </c>
      <c r="P5" s="309"/>
    </row>
    <row r="6" spans="2:16" x14ac:dyDescent="0.4">
      <c r="B6" s="1076"/>
      <c r="C6" s="314" t="s">
        <v>634</v>
      </c>
      <c r="D6" s="392"/>
      <c r="E6" s="392"/>
      <c r="F6" s="392"/>
      <c r="G6" s="392"/>
      <c r="H6" s="392"/>
      <c r="I6" s="392"/>
      <c r="J6" s="392"/>
      <c r="K6" s="403">
        <v>35</v>
      </c>
      <c r="L6" s="403"/>
      <c r="M6" s="403">
        <v>30</v>
      </c>
      <c r="N6" s="403"/>
      <c r="O6" s="403">
        <v>30</v>
      </c>
      <c r="P6" s="310"/>
    </row>
    <row r="7" spans="2:16" x14ac:dyDescent="0.4">
      <c r="B7" s="1076"/>
      <c r="C7" s="314" t="s">
        <v>635</v>
      </c>
      <c r="D7" s="393"/>
      <c r="E7" s="393"/>
      <c r="F7" s="393"/>
      <c r="G7" s="393"/>
      <c r="H7" s="393"/>
      <c r="I7" s="392"/>
      <c r="J7" s="392"/>
      <c r="K7" s="403">
        <v>5.0999999999999996</v>
      </c>
      <c r="L7" s="403"/>
      <c r="M7" s="403">
        <v>5.12</v>
      </c>
      <c r="N7" s="403"/>
      <c r="O7" s="403">
        <v>5.0890000000000004</v>
      </c>
      <c r="P7" s="310"/>
    </row>
    <row r="8" spans="2:16" x14ac:dyDescent="0.4">
      <c r="B8" s="1076"/>
      <c r="C8" s="314" t="s">
        <v>636</v>
      </c>
      <c r="D8" s="392"/>
      <c r="E8" s="392"/>
      <c r="F8" s="392"/>
      <c r="G8" s="392"/>
      <c r="H8" s="392"/>
      <c r="I8" s="392"/>
      <c r="J8" s="392"/>
      <c r="K8" s="403">
        <v>40</v>
      </c>
      <c r="L8" s="403"/>
      <c r="M8" s="403">
        <v>30</v>
      </c>
      <c r="N8" s="403"/>
      <c r="O8" s="403">
        <v>30</v>
      </c>
      <c r="P8" s="310"/>
    </row>
    <row r="9" spans="2:16" x14ac:dyDescent="0.4">
      <c r="B9" s="1076"/>
      <c r="C9" s="314" t="s">
        <v>637</v>
      </c>
      <c r="D9" s="393"/>
      <c r="E9" s="393"/>
      <c r="F9" s="393"/>
      <c r="G9" s="393"/>
      <c r="H9" s="393"/>
      <c r="I9" s="392"/>
      <c r="J9" s="392"/>
      <c r="K9" s="403">
        <v>3.3</v>
      </c>
      <c r="L9" s="403"/>
      <c r="M9" s="403">
        <v>3.3</v>
      </c>
      <c r="N9" s="403"/>
      <c r="O9" s="403">
        <v>3.3109999999999999</v>
      </c>
      <c r="P9" s="310"/>
    </row>
    <row r="10" spans="2:16" ht="18" thickBot="1" x14ac:dyDescent="0.45">
      <c r="B10" s="1077"/>
      <c r="C10" s="315" t="s">
        <v>638</v>
      </c>
      <c r="D10" s="394"/>
      <c r="E10" s="394"/>
      <c r="F10" s="394"/>
      <c r="G10" s="394"/>
      <c r="H10" s="394"/>
      <c r="I10" s="394"/>
      <c r="J10" s="394"/>
      <c r="K10" s="404">
        <v>35</v>
      </c>
      <c r="L10" s="404"/>
      <c r="M10" s="404">
        <v>30</v>
      </c>
      <c r="N10" s="404"/>
      <c r="O10" s="404">
        <v>30</v>
      </c>
      <c r="P10" s="312"/>
    </row>
    <row r="11" spans="2:16" x14ac:dyDescent="0.4">
      <c r="B11" s="1075" t="s">
        <v>639</v>
      </c>
      <c r="C11" s="313" t="s">
        <v>628</v>
      </c>
      <c r="D11" s="395"/>
      <c r="E11" s="395"/>
      <c r="F11" s="395"/>
      <c r="G11" s="395"/>
      <c r="H11" s="395"/>
      <c r="I11" s="395"/>
      <c r="J11" s="395"/>
      <c r="K11" s="401" t="s">
        <v>993</v>
      </c>
      <c r="L11" s="401"/>
      <c r="M11" s="401" t="s">
        <v>993</v>
      </c>
      <c r="N11" s="401"/>
      <c r="O11" s="401" t="s">
        <v>993</v>
      </c>
      <c r="P11" s="309"/>
    </row>
    <row r="12" spans="2:16" ht="18" thickBot="1" x14ac:dyDescent="0.45">
      <c r="B12" s="1077"/>
      <c r="C12" s="315" t="s">
        <v>629</v>
      </c>
      <c r="D12" s="394"/>
      <c r="E12" s="394"/>
      <c r="F12" s="394"/>
      <c r="G12" s="394"/>
      <c r="H12" s="394"/>
      <c r="I12" s="394"/>
      <c r="J12" s="394"/>
      <c r="K12" s="400" t="s">
        <v>1434</v>
      </c>
      <c r="L12" s="400"/>
      <c r="M12" s="400" t="s">
        <v>1434</v>
      </c>
      <c r="N12" s="400"/>
      <c r="O12" s="400" t="s">
        <v>1434</v>
      </c>
      <c r="P12" s="312"/>
    </row>
    <row r="13" spans="2:16" x14ac:dyDescent="0.4">
      <c r="B13" s="1080" t="s">
        <v>641</v>
      </c>
      <c r="C13" s="308" t="s">
        <v>1418</v>
      </c>
      <c r="D13" s="395"/>
      <c r="E13" s="395"/>
      <c r="F13" s="395"/>
      <c r="G13" s="395"/>
      <c r="H13" s="395"/>
      <c r="I13" s="395"/>
      <c r="J13" s="395"/>
      <c r="K13" s="401" t="s">
        <v>640</v>
      </c>
      <c r="L13" s="401"/>
      <c r="M13" s="401" t="s">
        <v>640</v>
      </c>
      <c r="N13" s="401"/>
      <c r="O13" s="401" t="s">
        <v>640</v>
      </c>
      <c r="P13" s="309"/>
    </row>
    <row r="14" spans="2:16" x14ac:dyDescent="0.4">
      <c r="B14" s="1076"/>
      <c r="C14" s="305" t="s">
        <v>1637</v>
      </c>
      <c r="D14" s="392"/>
      <c r="E14" s="392"/>
      <c r="F14" s="392"/>
      <c r="G14" s="392"/>
      <c r="H14" s="392"/>
      <c r="I14" s="392"/>
      <c r="J14" s="392"/>
      <c r="K14" s="399" t="s">
        <v>640</v>
      </c>
      <c r="L14" s="399"/>
      <c r="M14" s="399" t="s">
        <v>640</v>
      </c>
      <c r="N14" s="399"/>
      <c r="O14" s="399" t="s">
        <v>640</v>
      </c>
      <c r="P14" s="310"/>
    </row>
    <row r="15" spans="2:16" ht="18" thickBot="1" x14ac:dyDescent="0.45">
      <c r="B15" s="1076"/>
      <c r="C15" s="305"/>
      <c r="D15" s="392"/>
      <c r="E15" s="392"/>
      <c r="F15" s="392"/>
      <c r="G15" s="392"/>
      <c r="H15" s="392"/>
      <c r="I15" s="392"/>
      <c r="J15" s="392"/>
      <c r="K15" s="399"/>
      <c r="L15" s="399"/>
      <c r="M15" s="399"/>
      <c r="N15" s="399"/>
      <c r="O15" s="399"/>
      <c r="P15" s="310"/>
    </row>
    <row r="16" spans="2:16" x14ac:dyDescent="0.4">
      <c r="B16" s="1075" t="s">
        <v>642</v>
      </c>
      <c r="C16" s="308" t="s">
        <v>994</v>
      </c>
      <c r="D16" s="395"/>
      <c r="E16" s="395"/>
      <c r="F16" s="395"/>
      <c r="G16" s="395"/>
      <c r="H16" s="395"/>
      <c r="I16" s="395"/>
      <c r="J16" s="395"/>
      <c r="K16" s="401" t="s">
        <v>640</v>
      </c>
      <c r="L16" s="401"/>
      <c r="M16" s="401" t="s">
        <v>640</v>
      </c>
      <c r="N16" s="401"/>
      <c r="O16" s="401" t="s">
        <v>640</v>
      </c>
      <c r="P16" s="309"/>
    </row>
    <row r="17" spans="2:16" x14ac:dyDescent="0.4">
      <c r="B17" s="1076"/>
      <c r="C17" s="306" t="s">
        <v>995</v>
      </c>
      <c r="D17" s="392"/>
      <c r="E17" s="392"/>
      <c r="F17" s="392"/>
      <c r="G17" s="392"/>
      <c r="H17" s="392"/>
      <c r="I17" s="392"/>
      <c r="J17" s="392"/>
      <c r="K17" s="399"/>
      <c r="L17" s="399"/>
      <c r="M17" s="399"/>
      <c r="N17" s="399"/>
      <c r="O17" s="399"/>
      <c r="P17" s="310" t="s">
        <v>1433</v>
      </c>
    </row>
    <row r="18" spans="2:16" x14ac:dyDescent="0.4">
      <c r="B18" s="1076"/>
      <c r="C18" s="306" t="s">
        <v>996</v>
      </c>
      <c r="D18" s="392"/>
      <c r="E18" s="392"/>
      <c r="F18" s="392"/>
      <c r="G18" s="392"/>
      <c r="H18" s="392"/>
      <c r="I18" s="392"/>
      <c r="J18" s="392"/>
      <c r="K18" s="399"/>
      <c r="L18" s="399"/>
      <c r="M18" s="399"/>
      <c r="N18" s="399"/>
      <c r="O18" s="399"/>
      <c r="P18" s="310" t="s">
        <v>1433</v>
      </c>
    </row>
    <row r="19" spans="2:16" ht="18" thickBot="1" x14ac:dyDescent="0.45">
      <c r="B19" s="1076"/>
      <c r="C19" s="306" t="s">
        <v>997</v>
      </c>
      <c r="D19" s="392"/>
      <c r="E19" s="392"/>
      <c r="F19" s="392"/>
      <c r="G19" s="392"/>
      <c r="H19" s="392"/>
      <c r="I19" s="392"/>
      <c r="J19" s="392"/>
      <c r="K19" s="399"/>
      <c r="L19" s="399"/>
      <c r="M19" s="399"/>
      <c r="N19" s="399"/>
      <c r="O19" s="399"/>
      <c r="P19" s="310"/>
    </row>
    <row r="20" spans="2:16" x14ac:dyDescent="0.4">
      <c r="B20" s="1075" t="s">
        <v>643</v>
      </c>
      <c r="C20" s="308" t="s">
        <v>644</v>
      </c>
      <c r="D20" s="395"/>
      <c r="E20" s="395"/>
      <c r="F20" s="395"/>
      <c r="G20" s="395"/>
      <c r="H20" s="395"/>
      <c r="I20" s="395"/>
      <c r="J20" s="395"/>
      <c r="K20" s="401" t="s">
        <v>640</v>
      </c>
      <c r="L20" s="401"/>
      <c r="M20" s="401" t="s">
        <v>640</v>
      </c>
      <c r="N20" s="401"/>
      <c r="O20" s="401" t="s">
        <v>640</v>
      </c>
      <c r="P20" s="309"/>
    </row>
    <row r="21" spans="2:16" x14ac:dyDescent="0.4">
      <c r="B21" s="1076"/>
      <c r="C21" s="305" t="s">
        <v>645</v>
      </c>
      <c r="D21" s="392"/>
      <c r="E21" s="392"/>
      <c r="F21" s="392"/>
      <c r="G21" s="396"/>
      <c r="H21" s="396"/>
      <c r="I21" s="396"/>
      <c r="J21" s="396"/>
      <c r="K21" s="402" t="s">
        <v>640</v>
      </c>
      <c r="L21" s="402"/>
      <c r="M21" s="402" t="s">
        <v>640</v>
      </c>
      <c r="N21" s="402"/>
      <c r="O21" s="402" t="s">
        <v>640</v>
      </c>
      <c r="P21" s="321"/>
    </row>
    <row r="22" spans="2:16" x14ac:dyDescent="0.4">
      <c r="B22" s="1076"/>
      <c r="C22" s="305" t="s">
        <v>1419</v>
      </c>
      <c r="D22" s="392"/>
      <c r="E22" s="392"/>
      <c r="F22" s="392"/>
      <c r="G22" s="396"/>
      <c r="H22" s="396"/>
      <c r="I22" s="396"/>
      <c r="J22" s="396"/>
      <c r="K22" s="402" t="s">
        <v>640</v>
      </c>
      <c r="L22" s="402"/>
      <c r="M22" s="402" t="s">
        <v>640</v>
      </c>
      <c r="N22" s="402"/>
      <c r="O22" s="402" t="s">
        <v>640</v>
      </c>
      <c r="P22" s="310"/>
    </row>
    <row r="23" spans="2:16" x14ac:dyDescent="0.4">
      <c r="B23" s="1076"/>
      <c r="C23" s="305" t="s">
        <v>1420</v>
      </c>
      <c r="D23" s="392"/>
      <c r="E23" s="392"/>
      <c r="F23" s="392"/>
      <c r="G23" s="396"/>
      <c r="H23" s="396"/>
      <c r="I23" s="396"/>
      <c r="J23" s="396"/>
      <c r="K23" s="402" t="s">
        <v>640</v>
      </c>
      <c r="L23" s="402"/>
      <c r="M23" s="402" t="s">
        <v>640</v>
      </c>
      <c r="N23" s="402"/>
      <c r="O23" s="402" t="s">
        <v>640</v>
      </c>
      <c r="P23" s="310"/>
    </row>
    <row r="24" spans="2:16" x14ac:dyDescent="0.4">
      <c r="B24" s="1076"/>
      <c r="C24" s="305" t="s">
        <v>1421</v>
      </c>
      <c r="D24" s="392"/>
      <c r="E24" s="392"/>
      <c r="F24" s="392"/>
      <c r="G24" s="396"/>
      <c r="H24" s="396"/>
      <c r="I24" s="396"/>
      <c r="J24" s="396"/>
      <c r="K24" s="402" t="s">
        <v>640</v>
      </c>
      <c r="L24" s="402"/>
      <c r="M24" s="402" t="s">
        <v>640</v>
      </c>
      <c r="N24" s="402"/>
      <c r="O24" s="402" t="s">
        <v>640</v>
      </c>
      <c r="P24" s="310"/>
    </row>
    <row r="25" spans="2:16" x14ac:dyDescent="0.4">
      <c r="B25" s="1076"/>
      <c r="C25" s="305" t="s">
        <v>1422</v>
      </c>
      <c r="D25" s="392"/>
      <c r="E25" s="392"/>
      <c r="F25" s="392"/>
      <c r="G25" s="396"/>
      <c r="H25" s="396"/>
      <c r="I25" s="396"/>
      <c r="J25" s="396"/>
      <c r="K25" s="402" t="s">
        <v>640</v>
      </c>
      <c r="L25" s="402"/>
      <c r="M25" s="402" t="s">
        <v>640</v>
      </c>
      <c r="N25" s="402"/>
      <c r="O25" s="402" t="s">
        <v>640</v>
      </c>
      <c r="P25" s="310"/>
    </row>
    <row r="26" spans="2:16" x14ac:dyDescent="0.4">
      <c r="B26" s="1076"/>
      <c r="C26" s="305" t="s">
        <v>1424</v>
      </c>
      <c r="D26" s="392"/>
      <c r="E26" s="392"/>
      <c r="F26" s="392"/>
      <c r="G26" s="396"/>
      <c r="H26" s="396"/>
      <c r="I26" s="396"/>
      <c r="J26" s="396"/>
      <c r="K26" s="402" t="s">
        <v>640</v>
      </c>
      <c r="L26" s="402"/>
      <c r="M26" s="402" t="s">
        <v>640</v>
      </c>
      <c r="N26" s="402"/>
      <c r="O26" s="402" t="s">
        <v>640</v>
      </c>
      <c r="P26" s="310"/>
    </row>
    <row r="27" spans="2:16" x14ac:dyDescent="0.4">
      <c r="B27" s="1076"/>
      <c r="C27" s="305" t="s">
        <v>1425</v>
      </c>
      <c r="D27" s="392"/>
      <c r="E27" s="392"/>
      <c r="F27" s="392"/>
      <c r="G27" s="396"/>
      <c r="H27" s="396"/>
      <c r="I27" s="396"/>
      <c r="J27" s="396"/>
      <c r="K27" s="402" t="s">
        <v>640</v>
      </c>
      <c r="L27" s="402"/>
      <c r="M27" s="402" t="s">
        <v>640</v>
      </c>
      <c r="N27" s="402"/>
      <c r="O27" s="402" t="s">
        <v>640</v>
      </c>
      <c r="P27" s="310"/>
    </row>
    <row r="28" spans="2:16" x14ac:dyDescent="0.4">
      <c r="B28" s="1076"/>
      <c r="C28" s="305" t="s">
        <v>1426</v>
      </c>
      <c r="D28" s="392"/>
      <c r="E28" s="392"/>
      <c r="F28" s="392"/>
      <c r="G28" s="396"/>
      <c r="H28" s="396"/>
      <c r="I28" s="396"/>
      <c r="J28" s="396"/>
      <c r="K28" s="402" t="s">
        <v>640</v>
      </c>
      <c r="L28" s="402"/>
      <c r="M28" s="402" t="s">
        <v>640</v>
      </c>
      <c r="N28" s="402"/>
      <c r="O28" s="402" t="s">
        <v>640</v>
      </c>
      <c r="P28" s="310"/>
    </row>
    <row r="29" spans="2:16" ht="18" thickBot="1" x14ac:dyDescent="0.45">
      <c r="B29" s="1076"/>
      <c r="C29" s="305" t="s">
        <v>1427</v>
      </c>
      <c r="D29" s="392"/>
      <c r="E29" s="397"/>
      <c r="F29" s="392"/>
      <c r="G29" s="396"/>
      <c r="H29" s="396"/>
      <c r="I29" s="396"/>
      <c r="J29" s="396"/>
      <c r="K29" s="402" t="s">
        <v>640</v>
      </c>
      <c r="L29" s="402"/>
      <c r="M29" s="402" t="s">
        <v>640</v>
      </c>
      <c r="N29" s="402"/>
      <c r="O29" s="402" t="s">
        <v>640</v>
      </c>
      <c r="P29" s="310"/>
    </row>
    <row r="30" spans="2:16" x14ac:dyDescent="0.4">
      <c r="B30" s="1075" t="s">
        <v>756</v>
      </c>
      <c r="C30" s="308" t="s">
        <v>1020</v>
      </c>
      <c r="D30" s="395"/>
      <c r="E30" s="395"/>
      <c r="F30" s="395"/>
      <c r="G30" s="395"/>
      <c r="H30" s="395"/>
      <c r="I30" s="395"/>
      <c r="J30" s="395"/>
      <c r="K30" s="401" t="s">
        <v>640</v>
      </c>
      <c r="L30" s="401"/>
      <c r="M30" s="401" t="s">
        <v>640</v>
      </c>
      <c r="N30" s="401"/>
      <c r="O30" s="401" t="s">
        <v>640</v>
      </c>
      <c r="P30" s="309"/>
    </row>
    <row r="31" spans="2:16" x14ac:dyDescent="0.4">
      <c r="B31" s="1076"/>
      <c r="C31" s="305" t="s">
        <v>1021</v>
      </c>
      <c r="D31" s="392"/>
      <c r="E31" s="392"/>
      <c r="F31" s="392"/>
      <c r="G31" s="392"/>
      <c r="H31" s="392"/>
      <c r="I31" s="392"/>
      <c r="J31" s="392"/>
      <c r="K31" s="399" t="s">
        <v>640</v>
      </c>
      <c r="L31" s="399"/>
      <c r="M31" s="399" t="s">
        <v>640</v>
      </c>
      <c r="N31" s="399"/>
      <c r="O31" s="399" t="s">
        <v>640</v>
      </c>
      <c r="P31" s="310"/>
    </row>
    <row r="32" spans="2:16" ht="18" thickBot="1" x14ac:dyDescent="0.45">
      <c r="B32" s="1077"/>
      <c r="C32" s="311" t="s">
        <v>757</v>
      </c>
      <c r="D32" s="394"/>
      <c r="E32" s="394"/>
      <c r="F32" s="394"/>
      <c r="G32" s="394"/>
      <c r="H32" s="394"/>
      <c r="I32" s="394"/>
      <c r="J32" s="394"/>
      <c r="K32" s="400" t="s">
        <v>640</v>
      </c>
      <c r="L32" s="400"/>
      <c r="M32" s="400" t="s">
        <v>640</v>
      </c>
      <c r="N32" s="400"/>
      <c r="O32" s="400" t="s">
        <v>640</v>
      </c>
      <c r="P32" s="312"/>
    </row>
    <row r="33" spans="2:16" ht="18" thickBot="1" x14ac:dyDescent="0.45">
      <c r="B33" s="554" t="s">
        <v>1423</v>
      </c>
      <c r="C33" s="555" t="s">
        <v>1428</v>
      </c>
      <c r="D33" s="556"/>
      <c r="E33" s="556"/>
      <c r="F33" s="556"/>
      <c r="G33" s="556"/>
      <c r="H33" s="556"/>
      <c r="I33" s="556"/>
      <c r="J33" s="556"/>
      <c r="K33" s="556" t="s">
        <v>640</v>
      </c>
      <c r="L33" s="558"/>
      <c r="M33" s="556" t="s">
        <v>640</v>
      </c>
      <c r="N33" s="558"/>
      <c r="O33" s="556" t="s">
        <v>640</v>
      </c>
      <c r="P33" s="557"/>
    </row>
    <row r="34" spans="2:16" x14ac:dyDescent="0.4">
      <c r="B34" s="306"/>
      <c r="C34" s="306"/>
      <c r="D34" s="396"/>
      <c r="E34" s="396"/>
      <c r="F34" s="396"/>
      <c r="G34" s="396"/>
      <c r="H34" s="396"/>
      <c r="I34" s="396"/>
      <c r="J34" s="396"/>
      <c r="K34" s="396"/>
      <c r="L34" s="396"/>
      <c r="M34" s="396"/>
      <c r="N34" s="396"/>
      <c r="O34" s="396"/>
      <c r="P34" s="306"/>
    </row>
    <row r="35" spans="2:16" x14ac:dyDescent="0.4">
      <c r="B35" s="305"/>
      <c r="C35" s="305"/>
      <c r="D35" s="392"/>
      <c r="E35" s="392"/>
      <c r="F35" s="392"/>
      <c r="G35" s="392"/>
      <c r="H35" s="392"/>
      <c r="I35" s="392"/>
      <c r="J35" s="392"/>
      <c r="K35" s="392"/>
      <c r="L35" s="392"/>
      <c r="M35" s="392"/>
      <c r="N35" s="392"/>
      <c r="O35" s="392"/>
      <c r="P35" s="305"/>
    </row>
    <row r="36" spans="2:16" x14ac:dyDescent="0.4">
      <c r="B36" s="305"/>
      <c r="C36" s="305"/>
      <c r="D36" s="392"/>
      <c r="E36" s="392"/>
      <c r="F36" s="392"/>
      <c r="G36" s="392"/>
      <c r="H36" s="392"/>
      <c r="I36" s="392"/>
      <c r="J36" s="392"/>
      <c r="K36" s="392"/>
      <c r="L36" s="392"/>
      <c r="M36" s="392"/>
      <c r="N36" s="392"/>
      <c r="O36" s="392"/>
      <c r="P36" s="305"/>
    </row>
    <row r="37" spans="2:16" x14ac:dyDescent="0.4">
      <c r="B37" s="305"/>
      <c r="C37" s="305"/>
      <c r="D37" s="392"/>
      <c r="E37" s="392"/>
      <c r="F37" s="392"/>
      <c r="G37" s="392"/>
      <c r="H37" s="392"/>
      <c r="I37" s="392"/>
      <c r="J37" s="392"/>
      <c r="K37" s="392"/>
      <c r="L37" s="392"/>
      <c r="M37" s="392"/>
      <c r="N37" s="392"/>
      <c r="O37" s="392"/>
      <c r="P37" s="305"/>
    </row>
    <row r="38" spans="2:16" x14ac:dyDescent="0.4">
      <c r="B38" s="305"/>
      <c r="C38" s="305"/>
      <c r="D38" s="392"/>
      <c r="E38" s="392"/>
      <c r="F38" s="392"/>
      <c r="G38" s="392"/>
      <c r="H38" s="392"/>
      <c r="I38" s="392"/>
      <c r="J38" s="392"/>
      <c r="K38" s="392"/>
      <c r="L38" s="392"/>
      <c r="M38" s="392"/>
      <c r="N38" s="392"/>
      <c r="O38" s="392"/>
      <c r="P38" s="305"/>
    </row>
    <row r="39" spans="2:16" x14ac:dyDescent="0.4">
      <c r="B39" s="305"/>
      <c r="C39" s="305"/>
      <c r="D39" s="392"/>
      <c r="E39" s="392"/>
      <c r="F39" s="392"/>
      <c r="G39" s="392"/>
      <c r="H39" s="392"/>
      <c r="I39" s="392"/>
      <c r="J39" s="392"/>
      <c r="K39" s="392"/>
      <c r="L39" s="392"/>
      <c r="M39" s="392"/>
      <c r="N39" s="392"/>
      <c r="O39" s="392"/>
      <c r="P39" s="305"/>
    </row>
    <row r="40" spans="2:16" x14ac:dyDescent="0.4">
      <c r="B40" s="305"/>
      <c r="C40" s="305"/>
      <c r="D40" s="392"/>
      <c r="E40" s="392"/>
      <c r="F40" s="392"/>
      <c r="G40" s="392"/>
      <c r="H40" s="392"/>
      <c r="I40" s="392"/>
      <c r="J40" s="392"/>
      <c r="K40" s="392"/>
      <c r="L40" s="392"/>
      <c r="M40" s="392"/>
      <c r="N40" s="392"/>
      <c r="O40" s="392"/>
      <c r="P40" s="305"/>
    </row>
    <row r="41" spans="2:16" x14ac:dyDescent="0.4">
      <c r="B41" s="305"/>
      <c r="C41" s="305"/>
      <c r="D41" s="392"/>
      <c r="E41" s="392"/>
      <c r="F41" s="392"/>
      <c r="G41" s="392"/>
      <c r="H41" s="392"/>
      <c r="I41" s="392"/>
      <c r="J41" s="392"/>
      <c r="K41" s="392"/>
      <c r="L41" s="392"/>
      <c r="M41" s="392"/>
      <c r="N41" s="392"/>
      <c r="O41" s="392"/>
      <c r="P41" s="305"/>
    </row>
    <row r="42" spans="2:16" x14ac:dyDescent="0.4">
      <c r="B42" s="305"/>
      <c r="C42" s="305"/>
      <c r="D42" s="392"/>
      <c r="E42" s="392"/>
      <c r="F42" s="392"/>
      <c r="G42" s="392"/>
      <c r="H42" s="392"/>
      <c r="I42" s="392"/>
      <c r="J42" s="392"/>
      <c r="K42" s="392"/>
      <c r="L42" s="392"/>
      <c r="M42" s="392"/>
      <c r="N42" s="392"/>
      <c r="O42" s="392"/>
      <c r="P42" s="305"/>
    </row>
    <row r="43" spans="2:16" x14ac:dyDescent="0.4">
      <c r="B43" s="305"/>
      <c r="C43" s="305"/>
      <c r="D43" s="392"/>
      <c r="E43" s="392"/>
      <c r="F43" s="392"/>
      <c r="G43" s="392"/>
      <c r="H43" s="392"/>
      <c r="I43" s="392"/>
      <c r="J43" s="392"/>
      <c r="K43" s="392"/>
      <c r="L43" s="392"/>
      <c r="M43" s="392"/>
      <c r="N43" s="392"/>
      <c r="O43" s="392"/>
      <c r="P43" s="305"/>
    </row>
    <row r="44" spans="2:16" x14ac:dyDescent="0.4">
      <c r="B44" s="305"/>
      <c r="C44" s="305"/>
      <c r="D44" s="392"/>
      <c r="E44" s="392"/>
      <c r="F44" s="392"/>
      <c r="G44" s="392"/>
      <c r="H44" s="392"/>
      <c r="I44" s="392"/>
      <c r="J44" s="392"/>
      <c r="K44" s="392"/>
      <c r="L44" s="392"/>
      <c r="M44" s="392"/>
      <c r="N44" s="392"/>
      <c r="O44" s="392"/>
      <c r="P44" s="305"/>
    </row>
  </sheetData>
  <mergeCells count="7">
    <mergeCell ref="B30:B32"/>
    <mergeCell ref="B20:B29"/>
    <mergeCell ref="B4:C4"/>
    <mergeCell ref="B5:B10"/>
    <mergeCell ref="B11:B12"/>
    <mergeCell ref="B13:B15"/>
    <mergeCell ref="B16:B19"/>
  </mergeCells>
  <phoneticPr fontId="1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7559E0-B4C0-4467-A1E9-E58225FC904F}">
  <dimension ref="B2:H172"/>
  <sheetViews>
    <sheetView topLeftCell="A151" workbookViewId="0">
      <selection activeCell="K156" sqref="K156"/>
    </sheetView>
  </sheetViews>
  <sheetFormatPr defaultRowHeight="15.6" x14ac:dyDescent="0.4"/>
  <cols>
    <col min="1" max="16384" width="8.796875" style="35"/>
  </cols>
  <sheetData>
    <row r="2" spans="2:2" x14ac:dyDescent="0.4">
      <c r="B2" s="55" t="s">
        <v>2483</v>
      </c>
    </row>
    <row r="4" spans="2:2" x14ac:dyDescent="0.4">
      <c r="B4" s="55" t="s">
        <v>2484</v>
      </c>
    </row>
    <row r="5" spans="2:2" x14ac:dyDescent="0.4">
      <c r="B5" s="35" t="s">
        <v>2487</v>
      </c>
    </row>
    <row r="6" spans="2:2" x14ac:dyDescent="0.4">
      <c r="B6" s="35" t="s">
        <v>2485</v>
      </c>
    </row>
    <row r="7" spans="2:2" x14ac:dyDescent="0.4">
      <c r="B7" s="35" t="s">
        <v>2486</v>
      </c>
    </row>
    <row r="18" spans="2:2" x14ac:dyDescent="0.4">
      <c r="B18" s="35" t="s">
        <v>2488</v>
      </c>
    </row>
    <row r="19" spans="2:2" x14ac:dyDescent="0.4">
      <c r="B19" s="35" t="s">
        <v>2489</v>
      </c>
    </row>
    <row r="21" spans="2:2" x14ac:dyDescent="0.4">
      <c r="B21" s="51" t="s">
        <v>2493</v>
      </c>
    </row>
    <row r="22" spans="2:2" x14ac:dyDescent="0.4">
      <c r="B22" s="52" t="s">
        <v>2490</v>
      </c>
    </row>
    <row r="27" spans="2:2" x14ac:dyDescent="0.4">
      <c r="B27" s="51" t="s">
        <v>2494</v>
      </c>
    </row>
    <row r="28" spans="2:2" x14ac:dyDescent="0.4">
      <c r="B28" s="52" t="s">
        <v>2491</v>
      </c>
    </row>
    <row r="44" spans="2:2" x14ac:dyDescent="0.4">
      <c r="B44" s="51" t="s">
        <v>2495</v>
      </c>
    </row>
    <row r="47" spans="2:2" x14ac:dyDescent="0.4">
      <c r="B47" s="35" t="s">
        <v>2492</v>
      </c>
    </row>
    <row r="53" spans="2:2" x14ac:dyDescent="0.4">
      <c r="B53" s="55" t="s">
        <v>2496</v>
      </c>
    </row>
    <row r="54" spans="2:2" x14ac:dyDescent="0.4">
      <c r="B54" s="35" t="s">
        <v>2497</v>
      </c>
    </row>
    <row r="55" spans="2:2" x14ac:dyDescent="0.4">
      <c r="B55" s="35" t="s">
        <v>2498</v>
      </c>
    </row>
    <row r="56" spans="2:2" x14ac:dyDescent="0.4">
      <c r="B56" s="35" t="s">
        <v>2499</v>
      </c>
    </row>
    <row r="70" spans="2:2" x14ac:dyDescent="0.4">
      <c r="B70" s="35" t="s">
        <v>2502</v>
      </c>
    </row>
    <row r="71" spans="2:2" x14ac:dyDescent="0.4">
      <c r="B71" s="35" t="s">
        <v>2500</v>
      </c>
    </row>
    <row r="81" spans="2:2" x14ac:dyDescent="0.4">
      <c r="B81" s="35" t="s">
        <v>2501</v>
      </c>
    </row>
    <row r="141" spans="2:8" x14ac:dyDescent="0.4">
      <c r="B141" s="35" t="s">
        <v>2503</v>
      </c>
    </row>
    <row r="143" spans="2:8" x14ac:dyDescent="0.4">
      <c r="H143" s="51" t="s">
        <v>2504</v>
      </c>
    </row>
    <row r="144" spans="2:8" x14ac:dyDescent="0.4">
      <c r="H144" s="52" t="s">
        <v>2505</v>
      </c>
    </row>
    <row r="156" spans="2:2" x14ac:dyDescent="0.4">
      <c r="B156" s="55" t="s">
        <v>2669</v>
      </c>
    </row>
    <row r="157" spans="2:2" x14ac:dyDescent="0.4">
      <c r="B157" s="35" t="s">
        <v>2670</v>
      </c>
    </row>
    <row r="158" spans="2:2" x14ac:dyDescent="0.4">
      <c r="B158" s="35" t="s">
        <v>2671</v>
      </c>
    </row>
    <row r="159" spans="2:2" x14ac:dyDescent="0.4">
      <c r="B159" s="35" t="s">
        <v>2672</v>
      </c>
    </row>
    <row r="171" spans="2:2" x14ac:dyDescent="0.4">
      <c r="B171" s="35" t="s">
        <v>2673</v>
      </c>
    </row>
    <row r="172" spans="2:2" x14ac:dyDescent="0.4">
      <c r="B172" s="35" t="s">
        <v>2674</v>
      </c>
    </row>
  </sheetData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2:N166"/>
  <sheetViews>
    <sheetView topLeftCell="A24" zoomScale="80" zoomScaleNormal="80" workbookViewId="0">
      <selection activeCell="A42" sqref="A42:XFD42"/>
    </sheetView>
  </sheetViews>
  <sheetFormatPr defaultColWidth="9" defaultRowHeight="15.6" x14ac:dyDescent="0.4"/>
  <cols>
    <col min="1" max="1" width="3.59765625" style="30" customWidth="1"/>
    <col min="2" max="3" width="10.59765625" style="1" customWidth="1"/>
    <col min="4" max="4" width="25.69921875" style="1" customWidth="1"/>
    <col min="5" max="5" width="8.59765625" style="1" customWidth="1"/>
    <col min="6" max="6" width="64.296875" style="1" customWidth="1"/>
    <col min="7" max="7" width="3.59765625" style="78" customWidth="1"/>
    <col min="8" max="8" width="34.3984375" style="1" customWidth="1"/>
    <col min="9" max="9" width="7.59765625" style="1" customWidth="1"/>
    <col min="10" max="10" width="12.59765625" style="1" customWidth="1"/>
    <col min="11" max="11" width="7.59765625" style="1" customWidth="1"/>
    <col min="12" max="12" width="20.59765625" style="1" customWidth="1"/>
    <col min="13" max="13" width="3.59765625" style="1" customWidth="1"/>
    <col min="14" max="14" width="6.59765625" style="1" customWidth="1"/>
    <col min="15" max="15" width="7.59765625" style="1" customWidth="1"/>
    <col min="16" max="16" width="12.59765625" style="1" customWidth="1"/>
    <col min="17" max="17" width="7.59765625" style="1" customWidth="1"/>
    <col min="18" max="18" width="20.59765625" style="1" customWidth="1"/>
    <col min="19" max="19" width="3.59765625" style="1" customWidth="1"/>
    <col min="20" max="16384" width="9" style="1"/>
  </cols>
  <sheetData>
    <row r="2" spans="1:10" ht="19.2" x14ac:dyDescent="0.4">
      <c r="B2" s="101" t="s">
        <v>385</v>
      </c>
      <c r="H2" s="7" t="s">
        <v>143</v>
      </c>
      <c r="I2" s="6" t="s">
        <v>24</v>
      </c>
      <c r="J2" s="3" t="s">
        <v>25</v>
      </c>
    </row>
    <row r="3" spans="1:10" x14ac:dyDescent="0.4">
      <c r="B3" s="259" t="s">
        <v>116</v>
      </c>
      <c r="H3" s="230" t="s">
        <v>10</v>
      </c>
      <c r="I3" s="235" t="s">
        <v>11</v>
      </c>
      <c r="J3" s="30" t="s">
        <v>21</v>
      </c>
    </row>
    <row r="4" spans="1:10" ht="16.2" thickBot="1" x14ac:dyDescent="0.45">
      <c r="H4" s="242" t="s">
        <v>132</v>
      </c>
      <c r="I4" s="249" t="s">
        <v>122</v>
      </c>
      <c r="J4" s="349" t="s">
        <v>847</v>
      </c>
    </row>
    <row r="5" spans="1:10" ht="31.8" thickBot="1" x14ac:dyDescent="0.45">
      <c r="B5" s="4" t="s">
        <v>0</v>
      </c>
      <c r="C5" s="27" t="s">
        <v>16</v>
      </c>
      <c r="D5" s="28" t="s">
        <v>17</v>
      </c>
      <c r="E5" s="29" t="s">
        <v>18</v>
      </c>
      <c r="F5" s="5" t="s">
        <v>1</v>
      </c>
    </row>
    <row r="6" spans="1:10" s="30" customFormat="1" ht="15.6" customHeight="1" x14ac:dyDescent="0.4">
      <c r="A6" s="223"/>
      <c r="B6" s="20">
        <v>0</v>
      </c>
      <c r="C6" s="14" t="s">
        <v>21</v>
      </c>
      <c r="D6" s="172" t="s">
        <v>9</v>
      </c>
      <c r="E6" s="16" t="s">
        <v>19</v>
      </c>
      <c r="F6" s="347"/>
    </row>
    <row r="7" spans="1:10" s="30" customFormat="1" x14ac:dyDescent="0.4">
      <c r="A7" s="6"/>
      <c r="B7" s="350">
        <v>1</v>
      </c>
      <c r="C7" s="351" t="s">
        <v>847</v>
      </c>
      <c r="D7" s="351" t="s">
        <v>848</v>
      </c>
      <c r="E7" s="351"/>
      <c r="F7" s="352"/>
    </row>
    <row r="8" spans="1:10" s="30" customFormat="1" ht="17.399999999999999" customHeight="1" x14ac:dyDescent="0.4">
      <c r="A8" s="6"/>
      <c r="B8" s="350">
        <v>2</v>
      </c>
      <c r="C8" s="351" t="s">
        <v>847</v>
      </c>
      <c r="D8" s="351" t="s">
        <v>849</v>
      </c>
      <c r="E8" s="351"/>
      <c r="F8" s="352"/>
    </row>
    <row r="9" spans="1:10" s="30" customFormat="1" x14ac:dyDescent="0.4">
      <c r="A9" s="6"/>
      <c r="B9" s="38">
        <v>3</v>
      </c>
      <c r="C9" s="39" t="s">
        <v>24</v>
      </c>
      <c r="D9" s="39" t="s">
        <v>1613</v>
      </c>
      <c r="E9" s="39" t="s">
        <v>120</v>
      </c>
      <c r="F9" s="358" t="s">
        <v>1614</v>
      </c>
    </row>
    <row r="10" spans="1:10" s="30" customFormat="1" x14ac:dyDescent="0.4">
      <c r="A10" s="6"/>
      <c r="B10" s="355">
        <v>4</v>
      </c>
      <c r="C10" s="356" t="s">
        <v>25</v>
      </c>
      <c r="D10" s="356" t="s">
        <v>117</v>
      </c>
      <c r="E10" s="356" t="s">
        <v>118</v>
      </c>
      <c r="F10" s="357" t="s">
        <v>887</v>
      </c>
    </row>
    <row r="11" spans="1:10" s="30" customFormat="1" x14ac:dyDescent="0.4">
      <c r="A11" s="6"/>
      <c r="B11" s="355">
        <v>5</v>
      </c>
      <c r="C11" s="356" t="s">
        <v>25</v>
      </c>
      <c r="D11" s="356" t="s">
        <v>850</v>
      </c>
      <c r="E11" s="356" t="s">
        <v>118</v>
      </c>
      <c r="F11" s="357" t="s">
        <v>888</v>
      </c>
    </row>
    <row r="12" spans="1:10" s="30" customFormat="1" x14ac:dyDescent="0.4">
      <c r="A12" s="6"/>
      <c r="B12" s="38">
        <v>6</v>
      </c>
      <c r="C12" s="39" t="s">
        <v>24</v>
      </c>
      <c r="D12" s="39" t="s">
        <v>119</v>
      </c>
      <c r="E12" s="39" t="s">
        <v>120</v>
      </c>
      <c r="F12" s="358" t="s">
        <v>1615</v>
      </c>
      <c r="H12" s="86"/>
    </row>
    <row r="13" spans="1:10" s="30" customFormat="1" x14ac:dyDescent="0.4">
      <c r="A13" s="6"/>
      <c r="B13" s="350">
        <v>7</v>
      </c>
      <c r="C13" s="351" t="s">
        <v>847</v>
      </c>
      <c r="D13" s="351" t="s">
        <v>851</v>
      </c>
      <c r="E13" s="351"/>
      <c r="F13" s="352"/>
    </row>
    <row r="14" spans="1:10" s="30" customFormat="1" x14ac:dyDescent="0.4">
      <c r="A14" s="6"/>
      <c r="B14" s="374">
        <v>8</v>
      </c>
      <c r="C14" s="375" t="s">
        <v>929</v>
      </c>
      <c r="D14" s="375" t="s">
        <v>852</v>
      </c>
      <c r="E14" s="375" t="s">
        <v>20</v>
      </c>
      <c r="F14" s="376" t="s">
        <v>930</v>
      </c>
    </row>
    <row r="15" spans="1:10" s="30" customFormat="1" x14ac:dyDescent="0.4">
      <c r="A15" s="6"/>
      <c r="B15" s="232">
        <v>9</v>
      </c>
      <c r="C15" s="234" t="s">
        <v>121</v>
      </c>
      <c r="D15" s="234" t="s">
        <v>853</v>
      </c>
      <c r="E15" s="234" t="s">
        <v>20</v>
      </c>
      <c r="F15" s="1262" t="s">
        <v>889</v>
      </c>
    </row>
    <row r="16" spans="1:10" s="30" customFormat="1" x14ac:dyDescent="0.4">
      <c r="A16" s="6"/>
      <c r="B16" s="232">
        <v>10</v>
      </c>
      <c r="C16" s="234" t="s">
        <v>121</v>
      </c>
      <c r="D16" s="234" t="s">
        <v>854</v>
      </c>
      <c r="E16" s="234" t="s">
        <v>19</v>
      </c>
      <c r="F16" s="1263"/>
    </row>
    <row r="17" spans="1:14" x14ac:dyDescent="0.4">
      <c r="A17" s="223"/>
      <c r="B17" s="21">
        <v>11</v>
      </c>
      <c r="C17" s="14" t="s">
        <v>21</v>
      </c>
      <c r="D17" s="172" t="s">
        <v>9</v>
      </c>
      <c r="E17" s="31" t="s">
        <v>19</v>
      </c>
      <c r="F17" s="26" t="s">
        <v>289</v>
      </c>
      <c r="G17" s="30"/>
      <c r="H17" s="30"/>
      <c r="N17" s="30"/>
    </row>
    <row r="18" spans="1:14" x14ac:dyDescent="0.4">
      <c r="A18" s="223"/>
      <c r="B18" s="21">
        <v>12</v>
      </c>
      <c r="C18" s="14" t="s">
        <v>21</v>
      </c>
      <c r="D18" s="172" t="s">
        <v>9</v>
      </c>
      <c r="E18" s="31" t="s">
        <v>19</v>
      </c>
      <c r="F18" s="26" t="s">
        <v>289</v>
      </c>
      <c r="G18" s="30"/>
      <c r="H18" s="30"/>
      <c r="N18" s="30"/>
    </row>
    <row r="19" spans="1:14" x14ac:dyDescent="0.4">
      <c r="A19" s="223"/>
      <c r="B19" s="250">
        <v>13</v>
      </c>
      <c r="C19" s="251" t="s">
        <v>122</v>
      </c>
      <c r="D19" s="252" t="s">
        <v>123</v>
      </c>
      <c r="E19" s="253" t="s">
        <v>287</v>
      </c>
      <c r="F19" s="1264" t="s">
        <v>126</v>
      </c>
      <c r="G19" s="30"/>
      <c r="H19" s="30"/>
      <c r="N19" s="30"/>
    </row>
    <row r="20" spans="1:14" ht="17.399999999999999" customHeight="1" x14ac:dyDescent="0.4">
      <c r="A20" s="223"/>
      <c r="B20" s="250">
        <v>14</v>
      </c>
      <c r="C20" s="251" t="s">
        <v>122</v>
      </c>
      <c r="D20" s="252" t="s">
        <v>124</v>
      </c>
      <c r="E20" s="254"/>
      <c r="F20" s="1265"/>
      <c r="G20" s="30"/>
      <c r="H20" s="30"/>
      <c r="N20" s="30"/>
    </row>
    <row r="21" spans="1:14" ht="18" customHeight="1" thickBot="1" x14ac:dyDescent="0.45">
      <c r="A21" s="223"/>
      <c r="B21" s="255">
        <v>15</v>
      </c>
      <c r="C21" s="256" t="s">
        <v>122</v>
      </c>
      <c r="D21" s="257" t="s">
        <v>125</v>
      </c>
      <c r="E21" s="258"/>
      <c r="F21" s="1266"/>
      <c r="G21" s="30"/>
      <c r="H21" s="30"/>
      <c r="N21" s="30"/>
    </row>
    <row r="22" spans="1:14" ht="16.2" thickBot="1" x14ac:dyDescent="0.45"/>
    <row r="23" spans="1:14" s="78" customFormat="1" ht="31.8" thickBot="1" x14ac:dyDescent="0.45">
      <c r="A23" s="30"/>
      <c r="B23" s="4" t="s">
        <v>2</v>
      </c>
      <c r="C23" s="27" t="s">
        <v>16</v>
      </c>
      <c r="D23" s="28" t="s">
        <v>17</v>
      </c>
      <c r="E23" s="29" t="s">
        <v>18</v>
      </c>
      <c r="F23" s="5" t="s">
        <v>1</v>
      </c>
    </row>
    <row r="24" spans="1:14" s="78" customFormat="1" ht="15.6" customHeight="1" x14ac:dyDescent="0.4">
      <c r="A24" s="6"/>
      <c r="B24" s="353">
        <v>0</v>
      </c>
      <c r="C24" s="351" t="s">
        <v>847</v>
      </c>
      <c r="D24" s="351" t="s">
        <v>855</v>
      </c>
      <c r="E24" s="351"/>
      <c r="F24" s="354"/>
      <c r="G24" s="30"/>
      <c r="H24" s="30"/>
      <c r="N24" s="30"/>
    </row>
    <row r="25" spans="1:14" s="78" customFormat="1" x14ac:dyDescent="0.4">
      <c r="A25" s="6"/>
      <c r="B25" s="350">
        <v>1</v>
      </c>
      <c r="C25" s="351" t="s">
        <v>847</v>
      </c>
      <c r="D25" s="351" t="s">
        <v>856</v>
      </c>
      <c r="E25" s="351"/>
      <c r="F25" s="354"/>
      <c r="G25" s="30"/>
      <c r="H25" s="30"/>
      <c r="N25" s="30"/>
    </row>
    <row r="26" spans="1:14" s="78" customFormat="1" x14ac:dyDescent="0.4">
      <c r="A26" s="30"/>
      <c r="B26" s="21">
        <v>2</v>
      </c>
      <c r="C26" s="14" t="s">
        <v>127</v>
      </c>
      <c r="D26" s="16" t="s">
        <v>128</v>
      </c>
      <c r="E26" s="77" t="s">
        <v>19</v>
      </c>
      <c r="F26" s="26" t="s">
        <v>288</v>
      </c>
      <c r="G26" s="30"/>
      <c r="H26" s="30"/>
      <c r="N26" s="30"/>
    </row>
    <row r="27" spans="1:14" s="78" customFormat="1" x14ac:dyDescent="0.4">
      <c r="A27" s="223"/>
      <c r="B27" s="250">
        <v>3</v>
      </c>
      <c r="C27" s="251" t="s">
        <v>122</v>
      </c>
      <c r="D27" s="252" t="s">
        <v>129</v>
      </c>
      <c r="E27" s="254"/>
      <c r="F27" s="1264" t="s">
        <v>126</v>
      </c>
      <c r="G27" s="30"/>
      <c r="H27" s="30"/>
      <c r="N27" s="30"/>
    </row>
    <row r="28" spans="1:14" s="78" customFormat="1" x14ac:dyDescent="0.4">
      <c r="A28" s="223"/>
      <c r="B28" s="250">
        <v>4</v>
      </c>
      <c r="C28" s="251" t="s">
        <v>122</v>
      </c>
      <c r="D28" s="252" t="s">
        <v>130</v>
      </c>
      <c r="E28" s="254"/>
      <c r="F28" s="1267"/>
      <c r="G28" s="30"/>
      <c r="H28" s="30"/>
      <c r="N28" s="30"/>
    </row>
    <row r="29" spans="1:14" s="78" customFormat="1" ht="31.2" x14ac:dyDescent="0.4">
      <c r="A29" s="6"/>
      <c r="B29" s="21">
        <v>5</v>
      </c>
      <c r="C29" s="14" t="s">
        <v>21</v>
      </c>
      <c r="D29" s="226" t="s">
        <v>1026</v>
      </c>
      <c r="E29" s="16" t="s">
        <v>20</v>
      </c>
      <c r="F29" s="348" t="s">
        <v>936</v>
      </c>
      <c r="G29" s="30"/>
      <c r="H29" s="30"/>
      <c r="N29" s="30"/>
    </row>
    <row r="30" spans="1:14" s="78" customFormat="1" ht="31.2" x14ac:dyDescent="0.4">
      <c r="A30" s="6"/>
      <c r="B30" s="21">
        <v>6</v>
      </c>
      <c r="C30" s="14" t="s">
        <v>21</v>
      </c>
      <c r="D30" s="226" t="s">
        <v>1027</v>
      </c>
      <c r="E30" s="16" t="s">
        <v>20</v>
      </c>
      <c r="F30" s="348" t="s">
        <v>937</v>
      </c>
      <c r="G30" s="30"/>
      <c r="H30" s="30"/>
      <c r="N30" s="30"/>
    </row>
    <row r="31" spans="1:14" s="78" customFormat="1" ht="15.6" customHeight="1" x14ac:dyDescent="0.4">
      <c r="A31" s="223"/>
      <c r="B31" s="21">
        <v>7</v>
      </c>
      <c r="C31" s="14" t="s">
        <v>21</v>
      </c>
      <c r="D31" s="172" t="s">
        <v>9</v>
      </c>
      <c r="E31" s="77" t="s">
        <v>19</v>
      </c>
      <c r="F31" s="343" t="s">
        <v>289</v>
      </c>
      <c r="G31" s="30"/>
      <c r="M31" s="30"/>
    </row>
    <row r="32" spans="1:14" s="30" customFormat="1" x14ac:dyDescent="0.4">
      <c r="A32" s="223"/>
      <c r="B32" s="21">
        <v>8</v>
      </c>
      <c r="C32" s="14" t="s">
        <v>21</v>
      </c>
      <c r="D32" s="172" t="s">
        <v>9</v>
      </c>
      <c r="E32" s="77" t="s">
        <v>19</v>
      </c>
      <c r="F32" s="343" t="s">
        <v>289</v>
      </c>
    </row>
    <row r="33" spans="1:14" s="30" customFormat="1" ht="46.8" x14ac:dyDescent="0.4">
      <c r="A33" s="6"/>
      <c r="B33" s="21">
        <v>9</v>
      </c>
      <c r="C33" s="14" t="s">
        <v>21</v>
      </c>
      <c r="D33" s="226" t="s">
        <v>1028</v>
      </c>
      <c r="E33" s="16" t="s">
        <v>20</v>
      </c>
      <c r="F33" s="348" t="s">
        <v>938</v>
      </c>
    </row>
    <row r="34" spans="1:14" s="30" customFormat="1" ht="15.6" customHeight="1" x14ac:dyDescent="0.4">
      <c r="A34" s="6"/>
      <c r="B34" s="232">
        <v>10</v>
      </c>
      <c r="C34" s="231" t="s">
        <v>131</v>
      </c>
      <c r="D34" s="234" t="s">
        <v>857</v>
      </c>
      <c r="E34" s="234" t="s">
        <v>20</v>
      </c>
      <c r="F34" s="1262" t="s">
        <v>899</v>
      </c>
    </row>
    <row r="35" spans="1:14" s="30" customFormat="1" x14ac:dyDescent="0.4">
      <c r="A35" s="6"/>
      <c r="B35" s="232">
        <v>11</v>
      </c>
      <c r="C35" s="233" t="s">
        <v>131</v>
      </c>
      <c r="D35" s="234" t="s">
        <v>858</v>
      </c>
      <c r="E35" s="234" t="s">
        <v>19</v>
      </c>
      <c r="F35" s="1263"/>
    </row>
    <row r="36" spans="1:14" s="30" customFormat="1" x14ac:dyDescent="0.4">
      <c r="A36" s="223"/>
      <c r="B36" s="21">
        <v>12</v>
      </c>
      <c r="C36" s="14" t="s">
        <v>21</v>
      </c>
      <c r="D36" s="172" t="s">
        <v>9</v>
      </c>
      <c r="E36" s="77" t="s">
        <v>19</v>
      </c>
      <c r="F36" s="26" t="s">
        <v>289</v>
      </c>
    </row>
    <row r="37" spans="1:14" s="30" customFormat="1" x14ac:dyDescent="0.4">
      <c r="A37" s="223"/>
      <c r="B37" s="21">
        <v>13</v>
      </c>
      <c r="C37" s="14" t="s">
        <v>21</v>
      </c>
      <c r="D37" s="172" t="s">
        <v>9</v>
      </c>
      <c r="E37" s="77" t="s">
        <v>19</v>
      </c>
      <c r="F37" s="26" t="s">
        <v>289</v>
      </c>
    </row>
    <row r="38" spans="1:14" s="30" customFormat="1" x14ac:dyDescent="0.4">
      <c r="A38" s="223"/>
      <c r="B38" s="21">
        <v>14</v>
      </c>
      <c r="C38" s="14" t="s">
        <v>21</v>
      </c>
      <c r="D38" s="172" t="s">
        <v>9</v>
      </c>
      <c r="E38" s="77" t="s">
        <v>19</v>
      </c>
      <c r="F38" s="26" t="s">
        <v>289</v>
      </c>
    </row>
    <row r="39" spans="1:14" s="78" customFormat="1" ht="16.2" thickBot="1" x14ac:dyDescent="0.45">
      <c r="A39" s="223"/>
      <c r="B39" s="22">
        <v>15</v>
      </c>
      <c r="C39" s="18" t="s">
        <v>21</v>
      </c>
      <c r="D39" s="174" t="s">
        <v>9</v>
      </c>
      <c r="E39" s="32" t="s">
        <v>19</v>
      </c>
      <c r="F39" s="173" t="s">
        <v>289</v>
      </c>
      <c r="G39" s="30"/>
      <c r="H39" s="30"/>
      <c r="N39" s="30"/>
    </row>
    <row r="40" spans="1:14" s="78" customFormat="1" ht="16.2" thickBot="1" x14ac:dyDescent="0.45">
      <c r="A40" s="30"/>
    </row>
    <row r="41" spans="1:14" s="78" customFormat="1" ht="31.8" thickBot="1" x14ac:dyDescent="0.45">
      <c r="A41" s="30"/>
      <c r="B41" s="4" t="s">
        <v>3</v>
      </c>
      <c r="C41" s="27" t="s">
        <v>16</v>
      </c>
      <c r="D41" s="28" t="s">
        <v>17</v>
      </c>
      <c r="E41" s="29" t="s">
        <v>18</v>
      </c>
      <c r="F41" s="5" t="s">
        <v>1</v>
      </c>
    </row>
    <row r="42" spans="1:14" s="78" customFormat="1" ht="30" customHeight="1" x14ac:dyDescent="0.4">
      <c r="A42" s="6"/>
      <c r="B42" s="359">
        <v>0</v>
      </c>
      <c r="C42" s="39" t="s">
        <v>24</v>
      </c>
      <c r="D42" s="39" t="s">
        <v>859</v>
      </c>
      <c r="E42" s="39" t="s">
        <v>120</v>
      </c>
      <c r="F42" s="372" t="s">
        <v>1616</v>
      </c>
      <c r="G42" s="30"/>
      <c r="M42" s="30"/>
    </row>
    <row r="43" spans="1:14" s="30" customFormat="1" x14ac:dyDescent="0.4">
      <c r="A43" s="6"/>
      <c r="B43" s="350">
        <v>1</v>
      </c>
      <c r="C43" s="351" t="s">
        <v>847</v>
      </c>
      <c r="D43" s="351" t="s">
        <v>860</v>
      </c>
      <c r="E43" s="351"/>
      <c r="F43" s="354"/>
    </row>
    <row r="44" spans="1:14" s="30" customFormat="1" x14ac:dyDescent="0.4">
      <c r="A44" s="6"/>
      <c r="B44" s="350">
        <v>2</v>
      </c>
      <c r="C44" s="351" t="s">
        <v>847</v>
      </c>
      <c r="D44" s="351" t="s">
        <v>861</v>
      </c>
      <c r="E44" s="351"/>
      <c r="F44" s="354"/>
    </row>
    <row r="45" spans="1:14" s="30" customFormat="1" x14ac:dyDescent="0.4">
      <c r="A45" s="6"/>
      <c r="B45" s="350">
        <v>3</v>
      </c>
      <c r="C45" s="351" t="s">
        <v>847</v>
      </c>
      <c r="D45" s="351" t="s">
        <v>862</v>
      </c>
      <c r="E45" s="351"/>
      <c r="F45" s="354"/>
    </row>
    <row r="46" spans="1:14" s="30" customFormat="1" x14ac:dyDescent="0.4">
      <c r="A46" s="6"/>
      <c r="B46" s="350">
        <v>4</v>
      </c>
      <c r="C46" s="351" t="s">
        <v>847</v>
      </c>
      <c r="D46" s="351" t="s">
        <v>863</v>
      </c>
      <c r="E46" s="351"/>
      <c r="F46" s="354"/>
    </row>
    <row r="47" spans="1:14" s="30" customFormat="1" x14ac:dyDescent="0.4">
      <c r="A47" s="6"/>
      <c r="B47" s="350">
        <v>5</v>
      </c>
      <c r="C47" s="351" t="s">
        <v>847</v>
      </c>
      <c r="D47" s="351" t="s">
        <v>864</v>
      </c>
      <c r="E47" s="351"/>
      <c r="F47" s="354"/>
    </row>
    <row r="48" spans="1:14" s="30" customFormat="1" x14ac:dyDescent="0.4">
      <c r="A48" s="6"/>
      <c r="B48" s="232">
        <v>6</v>
      </c>
      <c r="C48" s="231" t="s">
        <v>137</v>
      </c>
      <c r="D48" s="234" t="s">
        <v>865</v>
      </c>
      <c r="E48" s="234" t="s">
        <v>20</v>
      </c>
      <c r="F48" s="1262" t="s">
        <v>900</v>
      </c>
    </row>
    <row r="49" spans="1:13" s="30" customFormat="1" x14ac:dyDescent="0.4">
      <c r="A49" s="6"/>
      <c r="B49" s="232">
        <v>7</v>
      </c>
      <c r="C49" s="233" t="s">
        <v>137</v>
      </c>
      <c r="D49" s="234" t="s">
        <v>866</v>
      </c>
      <c r="E49" s="234" t="s">
        <v>19</v>
      </c>
      <c r="F49" s="1263"/>
    </row>
    <row r="50" spans="1:13" s="30" customFormat="1" ht="15.6" customHeight="1" x14ac:dyDescent="0.4">
      <c r="A50" s="6"/>
      <c r="B50" s="243">
        <v>8</v>
      </c>
      <c r="C50" s="244" t="s">
        <v>132</v>
      </c>
      <c r="D50" s="245" t="s">
        <v>290</v>
      </c>
      <c r="E50" s="246" t="s">
        <v>295</v>
      </c>
      <c r="F50" s="1270" t="s">
        <v>901</v>
      </c>
    </row>
    <row r="51" spans="1:13" s="30" customFormat="1" x14ac:dyDescent="0.4">
      <c r="A51" s="6"/>
      <c r="B51" s="243">
        <v>9</v>
      </c>
      <c r="C51" s="244" t="s">
        <v>132</v>
      </c>
      <c r="D51" s="247" t="s">
        <v>291</v>
      </c>
      <c r="E51" s="246" t="s">
        <v>295</v>
      </c>
      <c r="F51" s="1271"/>
    </row>
    <row r="52" spans="1:13" s="30" customFormat="1" x14ac:dyDescent="0.4">
      <c r="A52" s="6"/>
      <c r="B52" s="243">
        <v>10</v>
      </c>
      <c r="C52" s="244" t="s">
        <v>132</v>
      </c>
      <c r="D52" s="245" t="s">
        <v>292</v>
      </c>
      <c r="E52" s="246" t="s">
        <v>295</v>
      </c>
      <c r="F52" s="1271"/>
    </row>
    <row r="53" spans="1:13" s="30" customFormat="1" x14ac:dyDescent="0.4">
      <c r="A53" s="6"/>
      <c r="B53" s="243">
        <v>11</v>
      </c>
      <c r="C53" s="244" t="s">
        <v>132</v>
      </c>
      <c r="D53" s="247" t="s">
        <v>293</v>
      </c>
      <c r="E53" s="246" t="s">
        <v>295</v>
      </c>
      <c r="F53" s="1271"/>
    </row>
    <row r="54" spans="1:13" s="30" customFormat="1" x14ac:dyDescent="0.4">
      <c r="A54" s="6"/>
      <c r="B54" s="243">
        <v>12</v>
      </c>
      <c r="C54" s="244" t="s">
        <v>132</v>
      </c>
      <c r="D54" s="247" t="s">
        <v>294</v>
      </c>
      <c r="E54" s="246" t="s">
        <v>20</v>
      </c>
      <c r="F54" s="1272"/>
    </row>
    <row r="55" spans="1:13" s="30" customFormat="1" ht="62.4" x14ac:dyDescent="0.4">
      <c r="A55" s="6"/>
      <c r="B55" s="21">
        <v>13</v>
      </c>
      <c r="C55" s="14" t="s">
        <v>21</v>
      </c>
      <c r="D55" s="226" t="s">
        <v>134</v>
      </c>
      <c r="E55" s="220" t="s">
        <v>19</v>
      </c>
      <c r="F55" s="96" t="s">
        <v>297</v>
      </c>
    </row>
    <row r="56" spans="1:13" s="78" customFormat="1" x14ac:dyDescent="0.4">
      <c r="A56" s="6"/>
      <c r="B56" s="21">
        <v>14</v>
      </c>
      <c r="C56" s="14" t="s">
        <v>867</v>
      </c>
      <c r="D56" s="16" t="s">
        <v>135</v>
      </c>
      <c r="E56" s="77" t="s">
        <v>19</v>
      </c>
      <c r="F56" s="1268" t="s">
        <v>298</v>
      </c>
      <c r="G56" s="30"/>
      <c r="M56" s="30"/>
    </row>
    <row r="57" spans="1:13" s="78" customFormat="1" ht="18" customHeight="1" thickBot="1" x14ac:dyDescent="0.45">
      <c r="A57" s="6"/>
      <c r="B57" s="22">
        <v>15</v>
      </c>
      <c r="C57" s="18" t="s">
        <v>867</v>
      </c>
      <c r="D57" s="19" t="s">
        <v>135</v>
      </c>
      <c r="E57" s="32" t="s">
        <v>20</v>
      </c>
      <c r="F57" s="1269"/>
      <c r="G57" s="30"/>
      <c r="M57" s="30"/>
    </row>
    <row r="58" spans="1:13" s="78" customFormat="1" ht="16.2" thickBot="1" x14ac:dyDescent="0.45">
      <c r="A58" s="30"/>
    </row>
    <row r="59" spans="1:13" ht="31.8" thickBot="1" x14ac:dyDescent="0.45">
      <c r="B59" s="4" t="s">
        <v>4</v>
      </c>
      <c r="C59" s="27" t="s">
        <v>16</v>
      </c>
      <c r="D59" s="28" t="s">
        <v>17</v>
      </c>
      <c r="E59" s="29" t="s">
        <v>18</v>
      </c>
      <c r="F59" s="5" t="s">
        <v>1</v>
      </c>
    </row>
    <row r="60" spans="1:13" x14ac:dyDescent="0.4">
      <c r="A60" s="223"/>
      <c r="B60" s="20">
        <v>0</v>
      </c>
      <c r="C60" s="14" t="s">
        <v>21</v>
      </c>
      <c r="D60" s="172" t="s">
        <v>9</v>
      </c>
      <c r="E60" s="77" t="s">
        <v>19</v>
      </c>
      <c r="F60" s="346" t="s">
        <v>289</v>
      </c>
      <c r="G60" s="30"/>
    </row>
    <row r="61" spans="1:13" x14ac:dyDescent="0.4">
      <c r="A61" s="223"/>
      <c r="B61" s="21">
        <v>1</v>
      </c>
      <c r="C61" s="14" t="s">
        <v>21</v>
      </c>
      <c r="D61" s="172" t="s">
        <v>9</v>
      </c>
      <c r="E61" s="77" t="s">
        <v>19</v>
      </c>
      <c r="F61" s="26" t="s">
        <v>289</v>
      </c>
      <c r="G61" s="30"/>
    </row>
    <row r="62" spans="1:13" x14ac:dyDescent="0.4">
      <c r="A62" s="6"/>
      <c r="B62" s="243">
        <v>2</v>
      </c>
      <c r="C62" s="244" t="s">
        <v>132</v>
      </c>
      <c r="D62" s="247" t="s">
        <v>136</v>
      </c>
      <c r="E62" s="246"/>
      <c r="F62" s="248" t="s">
        <v>296</v>
      </c>
      <c r="G62" s="30"/>
    </row>
    <row r="63" spans="1:13" ht="15.6" customHeight="1" x14ac:dyDescent="0.4">
      <c r="A63" s="223"/>
      <c r="B63" s="21">
        <v>3</v>
      </c>
      <c r="C63" s="14" t="s">
        <v>21</v>
      </c>
      <c r="D63" s="172" t="s">
        <v>9</v>
      </c>
      <c r="E63" s="77" t="s">
        <v>19</v>
      </c>
      <c r="F63" s="346" t="s">
        <v>289</v>
      </c>
      <c r="G63" s="30"/>
    </row>
    <row r="64" spans="1:13" x14ac:dyDescent="0.4">
      <c r="A64" s="223"/>
      <c r="B64" s="21">
        <v>4</v>
      </c>
      <c r="C64" s="14" t="s">
        <v>21</v>
      </c>
      <c r="D64" s="172" t="s">
        <v>9</v>
      </c>
      <c r="E64" s="77" t="s">
        <v>19</v>
      </c>
      <c r="F64" s="346" t="s">
        <v>289</v>
      </c>
      <c r="G64" s="30"/>
    </row>
    <row r="65" spans="1:8" x14ac:dyDescent="0.4">
      <c r="A65" s="6"/>
      <c r="B65" s="232">
        <v>5</v>
      </c>
      <c r="C65" s="231" t="s">
        <v>868</v>
      </c>
      <c r="D65" s="234" t="s">
        <v>869</v>
      </c>
      <c r="E65" s="234" t="s">
        <v>20</v>
      </c>
      <c r="F65" s="1262" t="s">
        <v>898</v>
      </c>
      <c r="G65" s="30"/>
    </row>
    <row r="66" spans="1:8" x14ac:dyDescent="0.4">
      <c r="A66" s="6"/>
      <c r="B66" s="232">
        <v>6</v>
      </c>
      <c r="C66" s="233" t="s">
        <v>868</v>
      </c>
      <c r="D66" s="234" t="s">
        <v>870</v>
      </c>
      <c r="E66" s="234" t="s">
        <v>19</v>
      </c>
      <c r="F66" s="1263"/>
      <c r="G66" s="30"/>
    </row>
    <row r="67" spans="1:8" ht="15.6" customHeight="1" x14ac:dyDescent="0.4">
      <c r="A67" s="6"/>
      <c r="B67" s="21">
        <v>7</v>
      </c>
      <c r="C67" s="14" t="s">
        <v>21</v>
      </c>
      <c r="D67" s="373" t="s">
        <v>903</v>
      </c>
      <c r="E67" s="77" t="s">
        <v>20</v>
      </c>
      <c r="F67" s="1251" t="s">
        <v>902</v>
      </c>
      <c r="G67" s="30"/>
    </row>
    <row r="68" spans="1:8" ht="15.6" customHeight="1" x14ac:dyDescent="0.4">
      <c r="A68" s="6"/>
      <c r="B68" s="21">
        <v>8</v>
      </c>
      <c r="C68" s="14" t="s">
        <v>21</v>
      </c>
      <c r="D68" s="373" t="s">
        <v>904</v>
      </c>
      <c r="E68" s="77" t="s">
        <v>20</v>
      </c>
      <c r="F68" s="1253"/>
      <c r="G68" s="30"/>
    </row>
    <row r="69" spans="1:8" ht="15.6" customHeight="1" x14ac:dyDescent="0.4">
      <c r="A69" s="6"/>
      <c r="B69" s="21">
        <v>9</v>
      </c>
      <c r="C69" s="14" t="s">
        <v>21</v>
      </c>
      <c r="D69" s="373" t="s">
        <v>905</v>
      </c>
      <c r="E69" s="77" t="s">
        <v>20</v>
      </c>
      <c r="F69" s="1253"/>
      <c r="G69" s="30"/>
    </row>
    <row r="70" spans="1:8" ht="15.6" customHeight="1" x14ac:dyDescent="0.4">
      <c r="A70" s="6"/>
      <c r="B70" s="21">
        <v>10</v>
      </c>
      <c r="C70" s="14" t="s">
        <v>21</v>
      </c>
      <c r="D70" s="373" t="s">
        <v>906</v>
      </c>
      <c r="E70" s="77" t="s">
        <v>20</v>
      </c>
      <c r="F70" s="1252"/>
      <c r="G70" s="30"/>
    </row>
    <row r="71" spans="1:8" ht="15.6" customHeight="1" x14ac:dyDescent="0.4">
      <c r="A71" s="223"/>
      <c r="B71" s="21">
        <v>11</v>
      </c>
      <c r="C71" s="14" t="s">
        <v>21</v>
      </c>
      <c r="D71" s="16" t="s">
        <v>871</v>
      </c>
      <c r="E71" s="77" t="s">
        <v>19</v>
      </c>
      <c r="F71" s="26" t="s">
        <v>289</v>
      </c>
      <c r="G71" s="30"/>
    </row>
    <row r="72" spans="1:8" ht="15.6" customHeight="1" x14ac:dyDescent="0.4">
      <c r="A72" s="223"/>
      <c r="B72" s="21">
        <v>12</v>
      </c>
      <c r="C72" s="14" t="s">
        <v>21</v>
      </c>
      <c r="D72" s="16" t="s">
        <v>872</v>
      </c>
      <c r="E72" s="77" t="s">
        <v>19</v>
      </c>
      <c r="F72" s="26" t="s">
        <v>289</v>
      </c>
      <c r="G72" s="30"/>
      <c r="H72" s="145"/>
    </row>
    <row r="73" spans="1:8" ht="15.6" customHeight="1" x14ac:dyDescent="0.4">
      <c r="A73" s="223"/>
      <c r="B73" s="21">
        <v>13</v>
      </c>
      <c r="C73" s="14" t="s">
        <v>21</v>
      </c>
      <c r="D73" s="16" t="s">
        <v>873</v>
      </c>
      <c r="E73" s="77" t="s">
        <v>19</v>
      </c>
      <c r="F73" s="26" t="s">
        <v>289</v>
      </c>
      <c r="G73" s="30"/>
      <c r="H73" s="145"/>
    </row>
    <row r="74" spans="1:8" ht="15.6" customHeight="1" x14ac:dyDescent="0.4">
      <c r="A74" s="223"/>
      <c r="B74" s="21">
        <v>14</v>
      </c>
      <c r="C74" s="14" t="s">
        <v>21</v>
      </c>
      <c r="D74" s="16" t="s">
        <v>874</v>
      </c>
      <c r="E74" s="77" t="s">
        <v>19</v>
      </c>
      <c r="F74" s="26" t="s">
        <v>289</v>
      </c>
      <c r="G74" s="30"/>
      <c r="H74" s="145"/>
    </row>
    <row r="75" spans="1:8" ht="15.6" customHeight="1" thickBot="1" x14ac:dyDescent="0.45">
      <c r="A75" s="223"/>
      <c r="B75" s="22">
        <v>15</v>
      </c>
      <c r="C75" s="174" t="s">
        <v>21</v>
      </c>
      <c r="D75" s="19" t="s">
        <v>875</v>
      </c>
      <c r="E75" s="32" t="s">
        <v>19</v>
      </c>
      <c r="F75" s="173" t="s">
        <v>289</v>
      </c>
      <c r="G75" s="30"/>
      <c r="H75" s="145"/>
    </row>
    <row r="76" spans="1:8" ht="16.2" thickBot="1" x14ac:dyDescent="0.45"/>
    <row r="77" spans="1:8" s="78" customFormat="1" ht="31.8" thickBot="1" x14ac:dyDescent="0.45">
      <c r="A77" s="30"/>
      <c r="B77" s="4" t="s">
        <v>5</v>
      </c>
      <c r="C77" s="27" t="s">
        <v>16</v>
      </c>
      <c r="D77" s="28" t="s">
        <v>17</v>
      </c>
      <c r="E77" s="29" t="s">
        <v>18</v>
      </c>
      <c r="F77" s="5" t="s">
        <v>1</v>
      </c>
    </row>
    <row r="78" spans="1:8" s="78" customFormat="1" ht="15.6" customHeight="1" x14ac:dyDescent="0.4">
      <c r="A78" s="223"/>
      <c r="B78" s="97">
        <v>0</v>
      </c>
      <c r="C78" s="14" t="s">
        <v>21</v>
      </c>
      <c r="D78" s="172" t="s">
        <v>9</v>
      </c>
      <c r="E78" s="77" t="s">
        <v>19</v>
      </c>
      <c r="F78" s="346" t="s">
        <v>289</v>
      </c>
      <c r="G78" s="30"/>
    </row>
    <row r="79" spans="1:8" s="78" customFormat="1" ht="15.6" customHeight="1" x14ac:dyDescent="0.4">
      <c r="A79" s="223"/>
      <c r="B79" s="21">
        <v>1</v>
      </c>
      <c r="C79" s="14" t="s">
        <v>21</v>
      </c>
      <c r="D79" s="172" t="s">
        <v>9</v>
      </c>
      <c r="E79" s="77" t="s">
        <v>19</v>
      </c>
      <c r="F79" s="346" t="s">
        <v>289</v>
      </c>
      <c r="G79" s="30"/>
    </row>
    <row r="80" spans="1:8" s="78" customFormat="1" ht="15.6" customHeight="1" x14ac:dyDescent="0.4">
      <c r="A80" s="6"/>
      <c r="B80" s="350">
        <v>2</v>
      </c>
      <c r="C80" s="351" t="s">
        <v>847</v>
      </c>
      <c r="D80" s="351" t="s">
        <v>876</v>
      </c>
      <c r="E80" s="351"/>
      <c r="F80" s="354"/>
      <c r="G80" s="30"/>
    </row>
    <row r="81" spans="1:7" s="78" customFormat="1" ht="15.6" customHeight="1" x14ac:dyDescent="0.4">
      <c r="A81" s="223"/>
      <c r="B81" s="21">
        <v>3</v>
      </c>
      <c r="C81" s="14" t="s">
        <v>21</v>
      </c>
      <c r="D81" s="172" t="s">
        <v>9</v>
      </c>
      <c r="E81" s="77" t="s">
        <v>19</v>
      </c>
      <c r="F81" s="346" t="s">
        <v>289</v>
      </c>
      <c r="G81" s="30"/>
    </row>
    <row r="82" spans="1:7" s="78" customFormat="1" ht="15.6" customHeight="1" x14ac:dyDescent="0.4">
      <c r="A82" s="223"/>
      <c r="B82" s="21">
        <v>4</v>
      </c>
      <c r="C82" s="14" t="s">
        <v>21</v>
      </c>
      <c r="D82" s="172" t="s">
        <v>9</v>
      </c>
      <c r="E82" s="77" t="s">
        <v>19</v>
      </c>
      <c r="F82" s="346" t="s">
        <v>289</v>
      </c>
      <c r="G82" s="30"/>
    </row>
    <row r="83" spans="1:7" s="78" customFormat="1" ht="46.8" x14ac:dyDescent="0.4">
      <c r="A83" s="6"/>
      <c r="B83" s="21">
        <v>5</v>
      </c>
      <c r="C83" s="14" t="s">
        <v>21</v>
      </c>
      <c r="D83" s="226" t="s">
        <v>1029</v>
      </c>
      <c r="E83" s="220" t="s">
        <v>20</v>
      </c>
      <c r="F83" s="348" t="s">
        <v>939</v>
      </c>
      <c r="G83" s="30"/>
    </row>
    <row r="84" spans="1:7" s="78" customFormat="1" x14ac:dyDescent="0.4">
      <c r="A84" s="223"/>
      <c r="B84" s="21">
        <v>6</v>
      </c>
      <c r="C84" s="14" t="s">
        <v>21</v>
      </c>
      <c r="D84" s="172" t="s">
        <v>9</v>
      </c>
      <c r="E84" s="77" t="s">
        <v>19</v>
      </c>
      <c r="F84" s="346" t="s">
        <v>289</v>
      </c>
      <c r="G84" s="30"/>
    </row>
    <row r="85" spans="1:7" s="78" customFormat="1" ht="15.6" customHeight="1" x14ac:dyDescent="0.4">
      <c r="A85" s="223"/>
      <c r="B85" s="21">
        <v>7</v>
      </c>
      <c r="C85" s="14" t="s">
        <v>21</v>
      </c>
      <c r="D85" s="172" t="s">
        <v>9</v>
      </c>
      <c r="E85" s="77" t="s">
        <v>19</v>
      </c>
      <c r="F85" s="346" t="s">
        <v>289</v>
      </c>
      <c r="G85" s="30"/>
    </row>
    <row r="86" spans="1:7" s="78" customFormat="1" ht="17.399999999999999" customHeight="1" x14ac:dyDescent="0.4">
      <c r="A86" s="223"/>
      <c r="B86" s="21">
        <v>8</v>
      </c>
      <c r="C86" s="14" t="s">
        <v>21</v>
      </c>
      <c r="D86" s="172" t="s">
        <v>9</v>
      </c>
      <c r="E86" s="77" t="s">
        <v>19</v>
      </c>
      <c r="F86" s="346" t="s">
        <v>289</v>
      </c>
      <c r="G86" s="30"/>
    </row>
    <row r="87" spans="1:7" s="78" customFormat="1" ht="30" customHeight="1" x14ac:dyDescent="0.4">
      <c r="A87" s="6"/>
      <c r="B87" s="21">
        <v>9</v>
      </c>
      <c r="C87" s="14" t="s">
        <v>21</v>
      </c>
      <c r="D87" s="226" t="s">
        <v>909</v>
      </c>
      <c r="E87" s="220" t="s">
        <v>20</v>
      </c>
      <c r="F87" s="333" t="s">
        <v>907</v>
      </c>
      <c r="G87" s="30"/>
    </row>
    <row r="88" spans="1:7" s="78" customFormat="1" ht="30" customHeight="1" x14ac:dyDescent="0.4">
      <c r="A88" s="6"/>
      <c r="B88" s="21">
        <v>10</v>
      </c>
      <c r="C88" s="14" t="s">
        <v>21</v>
      </c>
      <c r="D88" s="226" t="s">
        <v>910</v>
      </c>
      <c r="E88" s="220" t="s">
        <v>20</v>
      </c>
      <c r="F88" s="333" t="s">
        <v>908</v>
      </c>
      <c r="G88" s="30"/>
    </row>
    <row r="89" spans="1:7" s="78" customFormat="1" ht="30" customHeight="1" x14ac:dyDescent="0.4">
      <c r="A89" s="6"/>
      <c r="B89" s="21">
        <v>11</v>
      </c>
      <c r="C89" s="14" t="s">
        <v>21</v>
      </c>
      <c r="D89" s="226" t="s">
        <v>911</v>
      </c>
      <c r="E89" s="220" t="s">
        <v>20</v>
      </c>
      <c r="F89" s="333" t="s">
        <v>912</v>
      </c>
      <c r="G89" s="30"/>
    </row>
    <row r="90" spans="1:7" s="78" customFormat="1" ht="17.399999999999999" customHeight="1" x14ac:dyDescent="0.4">
      <c r="A90" s="223"/>
      <c r="B90" s="21">
        <v>12</v>
      </c>
      <c r="C90" s="14" t="s">
        <v>21</v>
      </c>
      <c r="D90" s="172" t="s">
        <v>9</v>
      </c>
      <c r="E90" s="77" t="s">
        <v>19</v>
      </c>
      <c r="F90" s="346" t="s">
        <v>289</v>
      </c>
      <c r="G90" s="30"/>
    </row>
    <row r="91" spans="1:7" s="78" customFormat="1" ht="30" customHeight="1" x14ac:dyDescent="0.4">
      <c r="A91" s="6"/>
      <c r="B91" s="21">
        <v>13</v>
      </c>
      <c r="C91" s="14" t="s">
        <v>21</v>
      </c>
      <c r="D91" s="226" t="s">
        <v>915</v>
      </c>
      <c r="E91" s="220" t="s">
        <v>20</v>
      </c>
      <c r="F91" s="333" t="s">
        <v>913</v>
      </c>
      <c r="G91" s="30"/>
    </row>
    <row r="92" spans="1:7" s="78" customFormat="1" ht="30" customHeight="1" x14ac:dyDescent="0.4">
      <c r="A92" s="6"/>
      <c r="B92" s="21">
        <v>14</v>
      </c>
      <c r="C92" s="14" t="s">
        <v>21</v>
      </c>
      <c r="D92" s="16" t="s">
        <v>916</v>
      </c>
      <c r="E92" s="220" t="s">
        <v>20</v>
      </c>
      <c r="F92" s="333" t="s">
        <v>914</v>
      </c>
      <c r="G92" s="30"/>
    </row>
    <row r="93" spans="1:7" s="78" customFormat="1" ht="18" customHeight="1" thickBot="1" x14ac:dyDescent="0.45">
      <c r="A93" s="223"/>
      <c r="B93" s="22">
        <v>15</v>
      </c>
      <c r="C93" s="18" t="s">
        <v>21</v>
      </c>
      <c r="D93" s="174" t="s">
        <v>9</v>
      </c>
      <c r="E93" s="32" t="s">
        <v>19</v>
      </c>
      <c r="F93" s="173" t="s">
        <v>289</v>
      </c>
      <c r="G93" s="30"/>
    </row>
    <row r="94" spans="1:7" s="78" customFormat="1" ht="16.2" thickBot="1" x14ac:dyDescent="0.45">
      <c r="A94" s="30"/>
    </row>
    <row r="95" spans="1:7" s="78" customFormat="1" ht="31.8" thickBot="1" x14ac:dyDescent="0.45">
      <c r="A95" s="30"/>
      <c r="B95" s="4" t="s">
        <v>6</v>
      </c>
      <c r="C95" s="27" t="s">
        <v>16</v>
      </c>
      <c r="D95" s="28" t="s">
        <v>17</v>
      </c>
      <c r="E95" s="29" t="s">
        <v>18</v>
      </c>
      <c r="F95" s="5" t="s">
        <v>1</v>
      </c>
    </row>
    <row r="96" spans="1:7" s="30" customFormat="1" ht="15.6" customHeight="1" x14ac:dyDescent="0.4">
      <c r="A96" s="223"/>
      <c r="B96" s="20">
        <v>0</v>
      </c>
      <c r="C96" s="30" t="s">
        <v>21</v>
      </c>
      <c r="D96" s="172" t="s">
        <v>9</v>
      </c>
      <c r="E96" s="77" t="s">
        <v>19</v>
      </c>
      <c r="F96" s="346" t="s">
        <v>289</v>
      </c>
    </row>
    <row r="97" spans="1:8" s="30" customFormat="1" x14ac:dyDescent="0.4">
      <c r="A97" s="223"/>
      <c r="B97" s="21">
        <v>1</v>
      </c>
      <c r="C97" s="16" t="s">
        <v>21</v>
      </c>
      <c r="D97" s="172" t="s">
        <v>9</v>
      </c>
      <c r="E97" s="77" t="s">
        <v>19</v>
      </c>
      <c r="F97" s="346" t="s">
        <v>289</v>
      </c>
    </row>
    <row r="98" spans="1:8" s="30" customFormat="1" x14ac:dyDescent="0.4">
      <c r="A98" s="223"/>
      <c r="B98" s="21">
        <v>2</v>
      </c>
      <c r="C98" s="16" t="s">
        <v>21</v>
      </c>
      <c r="D98" s="172" t="s">
        <v>9</v>
      </c>
      <c r="E98" s="77" t="s">
        <v>19</v>
      </c>
      <c r="F98" s="346" t="s">
        <v>289</v>
      </c>
      <c r="H98" s="92"/>
    </row>
    <row r="99" spans="1:8" s="30" customFormat="1" x14ac:dyDescent="0.4">
      <c r="A99" s="223"/>
      <c r="B99" s="21">
        <v>3</v>
      </c>
      <c r="C99" s="16" t="s">
        <v>21</v>
      </c>
      <c r="D99" s="172" t="s">
        <v>9</v>
      </c>
      <c r="E99" s="77" t="s">
        <v>19</v>
      </c>
      <c r="F99" s="346" t="s">
        <v>289</v>
      </c>
      <c r="H99" s="92"/>
    </row>
    <row r="100" spans="1:8" s="30" customFormat="1" x14ac:dyDescent="0.4">
      <c r="A100" s="223"/>
      <c r="B100" s="21">
        <v>4</v>
      </c>
      <c r="C100" s="16" t="s">
        <v>21</v>
      </c>
      <c r="D100" s="172" t="s">
        <v>9</v>
      </c>
      <c r="E100" s="77" t="s">
        <v>19</v>
      </c>
      <c r="F100" s="346" t="s">
        <v>289</v>
      </c>
      <c r="H100" s="92"/>
    </row>
    <row r="101" spans="1:8" s="30" customFormat="1" x14ac:dyDescent="0.4">
      <c r="A101" s="223"/>
      <c r="B101" s="21">
        <v>5</v>
      </c>
      <c r="C101" s="16" t="s">
        <v>21</v>
      </c>
      <c r="D101" s="172" t="s">
        <v>9</v>
      </c>
      <c r="E101" s="77" t="s">
        <v>19</v>
      </c>
      <c r="F101" s="346" t="s">
        <v>289</v>
      </c>
    </row>
    <row r="102" spans="1:8" s="30" customFormat="1" ht="46.8" x14ac:dyDescent="0.4">
      <c r="A102" s="6"/>
      <c r="B102" s="21">
        <v>6</v>
      </c>
      <c r="C102" s="14" t="s">
        <v>21</v>
      </c>
      <c r="D102" s="226" t="s">
        <v>1022</v>
      </c>
      <c r="E102" s="220" t="s">
        <v>20</v>
      </c>
      <c r="F102" s="348" t="s">
        <v>940</v>
      </c>
    </row>
    <row r="103" spans="1:8" s="30" customFormat="1" x14ac:dyDescent="0.4">
      <c r="A103" s="223"/>
      <c r="B103" s="21">
        <v>7</v>
      </c>
      <c r="C103" s="16" t="s">
        <v>21</v>
      </c>
      <c r="D103" s="172" t="s">
        <v>9</v>
      </c>
      <c r="E103" s="77" t="s">
        <v>19</v>
      </c>
      <c r="F103" s="346" t="s">
        <v>289</v>
      </c>
    </row>
    <row r="104" spans="1:8" s="30" customFormat="1" ht="46.8" x14ac:dyDescent="0.4">
      <c r="A104" s="6"/>
      <c r="B104" s="21">
        <v>8</v>
      </c>
      <c r="C104" s="14" t="s">
        <v>21</v>
      </c>
      <c r="D104" s="226" t="s">
        <v>1023</v>
      </c>
      <c r="E104" s="220" t="s">
        <v>20</v>
      </c>
      <c r="F104" s="348" t="s">
        <v>941</v>
      </c>
    </row>
    <row r="105" spans="1:8" s="30" customFormat="1" ht="46.8" x14ac:dyDescent="0.4">
      <c r="A105" s="6"/>
      <c r="B105" s="21">
        <v>9</v>
      </c>
      <c r="C105" s="14" t="s">
        <v>21</v>
      </c>
      <c r="D105" s="226" t="s">
        <v>1024</v>
      </c>
      <c r="E105" s="220" t="s">
        <v>20</v>
      </c>
      <c r="F105" s="348" t="s">
        <v>942</v>
      </c>
    </row>
    <row r="106" spans="1:8" s="30" customFormat="1" x14ac:dyDescent="0.4">
      <c r="A106" s="223"/>
      <c r="B106" s="21">
        <v>10</v>
      </c>
      <c r="C106" s="14" t="s">
        <v>21</v>
      </c>
      <c r="D106" s="172" t="s">
        <v>9</v>
      </c>
      <c r="E106" s="77" t="s">
        <v>19</v>
      </c>
      <c r="F106" s="346" t="s">
        <v>289</v>
      </c>
    </row>
    <row r="107" spans="1:8" s="78" customFormat="1" x14ac:dyDescent="0.4">
      <c r="A107" s="223"/>
      <c r="B107" s="21">
        <v>11</v>
      </c>
      <c r="C107" s="14" t="s">
        <v>21</v>
      </c>
      <c r="D107" s="172" t="s">
        <v>9</v>
      </c>
      <c r="E107" s="77" t="s">
        <v>19</v>
      </c>
      <c r="F107" s="26" t="s">
        <v>289</v>
      </c>
    </row>
    <row r="108" spans="1:8" s="78" customFormat="1" x14ac:dyDescent="0.4">
      <c r="A108" s="223"/>
      <c r="B108" s="21">
        <v>12</v>
      </c>
      <c r="C108" s="14" t="s">
        <v>21</v>
      </c>
      <c r="D108" s="172" t="s">
        <v>9</v>
      </c>
      <c r="E108" s="77" t="s">
        <v>19</v>
      </c>
      <c r="F108" s="26" t="s">
        <v>289</v>
      </c>
    </row>
    <row r="109" spans="1:8" s="78" customFormat="1" x14ac:dyDescent="0.4">
      <c r="A109" s="6"/>
      <c r="B109" s="21">
        <v>13</v>
      </c>
      <c r="C109" s="14" t="s">
        <v>21</v>
      </c>
      <c r="D109" s="16" t="s">
        <v>917</v>
      </c>
      <c r="E109" s="220" t="s">
        <v>20</v>
      </c>
      <c r="F109" s="26" t="s">
        <v>920</v>
      </c>
    </row>
    <row r="110" spans="1:8" s="78" customFormat="1" x14ac:dyDescent="0.4">
      <c r="A110" s="6"/>
      <c r="B110" s="21">
        <v>14</v>
      </c>
      <c r="C110" s="14" t="s">
        <v>21</v>
      </c>
      <c r="D110" s="16" t="s">
        <v>918</v>
      </c>
      <c r="E110" s="220" t="s">
        <v>20</v>
      </c>
      <c r="F110" s="26" t="s">
        <v>921</v>
      </c>
    </row>
    <row r="111" spans="1:8" s="78" customFormat="1" ht="16.2" thickBot="1" x14ac:dyDescent="0.45">
      <c r="A111" s="6"/>
      <c r="B111" s="22">
        <v>15</v>
      </c>
      <c r="C111" s="18" t="s">
        <v>21</v>
      </c>
      <c r="D111" s="19" t="s">
        <v>919</v>
      </c>
      <c r="E111" s="32" t="s">
        <v>20</v>
      </c>
      <c r="F111" s="173" t="s">
        <v>922</v>
      </c>
    </row>
    <row r="112" spans="1:8" s="78" customFormat="1" ht="16.2" thickBot="1" x14ac:dyDescent="0.45">
      <c r="A112" s="30"/>
    </row>
    <row r="113" spans="1:7" ht="31.8" thickBot="1" x14ac:dyDescent="0.45">
      <c r="B113" s="4" t="s">
        <v>12</v>
      </c>
      <c r="C113" s="27" t="s">
        <v>16</v>
      </c>
      <c r="D113" s="28" t="s">
        <v>17</v>
      </c>
      <c r="E113" s="29" t="s">
        <v>18</v>
      </c>
      <c r="F113" s="5" t="s">
        <v>1</v>
      </c>
    </row>
    <row r="114" spans="1:7" ht="15.6" customHeight="1" x14ac:dyDescent="0.4">
      <c r="A114" s="6"/>
      <c r="B114" s="20">
        <v>0</v>
      </c>
      <c r="C114" s="14" t="s">
        <v>21</v>
      </c>
      <c r="D114" s="16" t="s">
        <v>972</v>
      </c>
      <c r="E114" s="220" t="s">
        <v>19</v>
      </c>
      <c r="F114" s="1254" t="s">
        <v>924</v>
      </c>
      <c r="G114" s="30"/>
    </row>
    <row r="115" spans="1:7" ht="15.6" customHeight="1" x14ac:dyDescent="0.4">
      <c r="A115" s="6"/>
      <c r="B115" s="21">
        <v>1</v>
      </c>
      <c r="C115" s="14" t="s">
        <v>21</v>
      </c>
      <c r="D115" s="16" t="s">
        <v>973</v>
      </c>
      <c r="E115" s="220" t="s">
        <v>19</v>
      </c>
      <c r="F115" s="1253"/>
      <c r="G115" s="30"/>
    </row>
    <row r="116" spans="1:7" ht="15.6" customHeight="1" x14ac:dyDescent="0.4">
      <c r="A116" s="6"/>
      <c r="B116" s="21">
        <v>2</v>
      </c>
      <c r="C116" s="14" t="s">
        <v>21</v>
      </c>
      <c r="D116" s="16" t="s">
        <v>974</v>
      </c>
      <c r="E116" s="220" t="s">
        <v>19</v>
      </c>
      <c r="F116" s="1252"/>
      <c r="G116" s="30"/>
    </row>
    <row r="117" spans="1:7" ht="15.6" customHeight="1" x14ac:dyDescent="0.4">
      <c r="A117" s="6"/>
      <c r="B117" s="21">
        <v>3</v>
      </c>
      <c r="C117" s="14" t="s">
        <v>21</v>
      </c>
      <c r="D117" s="16" t="s">
        <v>975</v>
      </c>
      <c r="E117" s="220" t="s">
        <v>19</v>
      </c>
      <c r="F117" s="1253" t="s">
        <v>923</v>
      </c>
      <c r="G117" s="30"/>
    </row>
    <row r="118" spans="1:7" x14ac:dyDescent="0.4">
      <c r="A118" s="6"/>
      <c r="B118" s="21">
        <v>4</v>
      </c>
      <c r="C118" s="14" t="s">
        <v>21</v>
      </c>
      <c r="D118" s="16" t="s">
        <v>976</v>
      </c>
      <c r="E118" s="220" t="s">
        <v>19</v>
      </c>
      <c r="F118" s="1255"/>
      <c r="G118" s="30"/>
    </row>
    <row r="119" spans="1:7" s="30" customFormat="1" x14ac:dyDescent="0.4">
      <c r="A119" s="6"/>
      <c r="B119" s="21">
        <v>5</v>
      </c>
      <c r="C119" s="14" t="s">
        <v>21</v>
      </c>
      <c r="D119" s="16" t="s">
        <v>977</v>
      </c>
      <c r="E119" s="220" t="s">
        <v>19</v>
      </c>
      <c r="F119" s="1255"/>
    </row>
    <row r="120" spans="1:7" s="30" customFormat="1" x14ac:dyDescent="0.4">
      <c r="A120" s="6"/>
      <c r="B120" s="93">
        <v>6</v>
      </c>
      <c r="C120" s="14" t="s">
        <v>21</v>
      </c>
      <c r="D120" s="16" t="s">
        <v>978</v>
      </c>
      <c r="E120" s="220" t="s">
        <v>19</v>
      </c>
      <c r="F120" s="1255"/>
    </row>
    <row r="121" spans="1:7" s="30" customFormat="1" x14ac:dyDescent="0.4">
      <c r="A121" s="6"/>
      <c r="B121" s="21">
        <v>7</v>
      </c>
      <c r="C121" s="14" t="s">
        <v>21</v>
      </c>
      <c r="D121" s="16" t="s">
        <v>979</v>
      </c>
      <c r="E121" s="220" t="s">
        <v>19</v>
      </c>
      <c r="F121" s="1256"/>
    </row>
    <row r="122" spans="1:7" s="30" customFormat="1" x14ac:dyDescent="0.4">
      <c r="A122" s="223"/>
      <c r="B122" s="21">
        <v>8</v>
      </c>
      <c r="C122" s="14" t="s">
        <v>21</v>
      </c>
      <c r="D122" s="172" t="s">
        <v>9</v>
      </c>
      <c r="E122" s="77" t="s">
        <v>19</v>
      </c>
      <c r="F122" s="346" t="s">
        <v>289</v>
      </c>
    </row>
    <row r="123" spans="1:7" s="30" customFormat="1" x14ac:dyDescent="0.4">
      <c r="A123" s="223"/>
      <c r="B123" s="21">
        <v>9</v>
      </c>
      <c r="C123" s="14" t="s">
        <v>21</v>
      </c>
      <c r="D123" s="172" t="s">
        <v>9</v>
      </c>
      <c r="E123" s="77" t="s">
        <v>19</v>
      </c>
      <c r="F123" s="346" t="s">
        <v>289</v>
      </c>
    </row>
    <row r="124" spans="1:7" s="30" customFormat="1" x14ac:dyDescent="0.4">
      <c r="A124" s="223"/>
      <c r="B124" s="21">
        <v>10</v>
      </c>
      <c r="C124" s="14" t="s">
        <v>21</v>
      </c>
      <c r="D124" s="172" t="s">
        <v>9</v>
      </c>
      <c r="E124" s="77" t="s">
        <v>19</v>
      </c>
      <c r="F124" s="346" t="s">
        <v>289</v>
      </c>
    </row>
    <row r="125" spans="1:7" s="30" customFormat="1" x14ac:dyDescent="0.4">
      <c r="A125" s="6"/>
      <c r="B125" s="350">
        <v>11</v>
      </c>
      <c r="C125" s="351" t="s">
        <v>847</v>
      </c>
      <c r="D125" s="351" t="s">
        <v>877</v>
      </c>
      <c r="E125" s="351"/>
      <c r="F125" s="354"/>
    </row>
    <row r="126" spans="1:7" s="30" customFormat="1" ht="15.6" customHeight="1" x14ac:dyDescent="0.4">
      <c r="A126" s="223"/>
      <c r="B126" s="21">
        <v>12</v>
      </c>
      <c r="C126" s="14" t="s">
        <v>21</v>
      </c>
      <c r="D126" s="172" t="s">
        <v>9</v>
      </c>
      <c r="E126" s="77" t="s">
        <v>19</v>
      </c>
      <c r="F126" s="346" t="s">
        <v>289</v>
      </c>
    </row>
    <row r="127" spans="1:7" s="30" customFormat="1" ht="15.6" customHeight="1" x14ac:dyDescent="0.4">
      <c r="A127" s="6"/>
      <c r="B127" s="350">
        <v>13</v>
      </c>
      <c r="C127" s="351" t="s">
        <v>847</v>
      </c>
      <c r="D127" s="351" t="s">
        <v>878</v>
      </c>
      <c r="E127" s="351"/>
      <c r="F127" s="354"/>
    </row>
    <row r="128" spans="1:7" s="30" customFormat="1" ht="15.6" customHeight="1" x14ac:dyDescent="0.4">
      <c r="A128" s="6"/>
      <c r="B128" s="350">
        <v>14</v>
      </c>
      <c r="C128" s="351" t="s">
        <v>847</v>
      </c>
      <c r="D128" s="351" t="s">
        <v>879</v>
      </c>
      <c r="E128" s="351"/>
      <c r="F128" s="354"/>
    </row>
    <row r="129" spans="1:8" ht="15.6" customHeight="1" thickBot="1" x14ac:dyDescent="0.45">
      <c r="A129" s="223"/>
      <c r="B129" s="22">
        <v>15</v>
      </c>
      <c r="C129" s="174" t="s">
        <v>21</v>
      </c>
      <c r="D129" s="174" t="s">
        <v>9</v>
      </c>
      <c r="E129" s="32" t="s">
        <v>19</v>
      </c>
      <c r="F129" s="173" t="s">
        <v>289</v>
      </c>
      <c r="G129" s="30"/>
    </row>
    <row r="130" spans="1:8" ht="16.2" thickBot="1" x14ac:dyDescent="0.45"/>
    <row r="131" spans="1:8" s="78" customFormat="1" ht="31.8" thickBot="1" x14ac:dyDescent="0.45">
      <c r="A131" s="30"/>
      <c r="B131" s="4" t="s">
        <v>7</v>
      </c>
      <c r="C131" s="27" t="s">
        <v>16</v>
      </c>
      <c r="D131" s="28" t="s">
        <v>17</v>
      </c>
      <c r="E131" s="29" t="s">
        <v>18</v>
      </c>
      <c r="F131" s="5" t="s">
        <v>1</v>
      </c>
    </row>
    <row r="132" spans="1:8" s="78" customFormat="1" ht="15.6" customHeight="1" x14ac:dyDescent="0.4">
      <c r="A132" s="6"/>
      <c r="B132" s="20">
        <v>0</v>
      </c>
      <c r="C132" s="17" t="s">
        <v>867</v>
      </c>
      <c r="D132" s="15" t="s">
        <v>13</v>
      </c>
      <c r="E132" s="77"/>
      <c r="F132" s="95" t="s">
        <v>15</v>
      </c>
    </row>
    <row r="133" spans="1:8" s="78" customFormat="1" ht="15.6" customHeight="1" x14ac:dyDescent="0.4">
      <c r="A133" s="6"/>
      <c r="B133" s="21">
        <v>1</v>
      </c>
      <c r="C133" s="14"/>
      <c r="D133" s="16" t="s">
        <v>14</v>
      </c>
      <c r="E133" s="77"/>
      <c r="F133" s="26"/>
    </row>
    <row r="134" spans="1:8" s="78" customFormat="1" ht="15.6" customHeight="1" x14ac:dyDescent="0.4">
      <c r="A134" s="6"/>
      <c r="B134" s="350">
        <v>2</v>
      </c>
      <c r="C134" s="351" t="s">
        <v>847</v>
      </c>
      <c r="D134" s="351" t="s">
        <v>880</v>
      </c>
      <c r="E134" s="351"/>
      <c r="F134" s="354"/>
      <c r="H134" s="80"/>
    </row>
    <row r="135" spans="1:8" s="30" customFormat="1" ht="15.6" customHeight="1" x14ac:dyDescent="0.4">
      <c r="A135" s="6"/>
      <c r="B135" s="350">
        <v>3</v>
      </c>
      <c r="C135" s="351" t="s">
        <v>847</v>
      </c>
      <c r="D135" s="351" t="s">
        <v>881</v>
      </c>
      <c r="E135" s="351"/>
      <c r="F135" s="354"/>
      <c r="H135" s="80"/>
    </row>
    <row r="136" spans="1:8" s="30" customFormat="1" ht="15.6" customHeight="1" x14ac:dyDescent="0.4">
      <c r="A136" s="223"/>
      <c r="B136" s="21">
        <v>4</v>
      </c>
      <c r="C136" s="14" t="s">
        <v>21</v>
      </c>
      <c r="D136" s="172" t="s">
        <v>9</v>
      </c>
      <c r="E136" s="77" t="s">
        <v>19</v>
      </c>
      <c r="F136" s="346" t="s">
        <v>289</v>
      </c>
    </row>
    <row r="137" spans="1:8" s="30" customFormat="1" ht="15.6" customHeight="1" x14ac:dyDescent="0.4">
      <c r="A137" s="223"/>
      <c r="B137" s="21">
        <v>5</v>
      </c>
      <c r="C137" s="14" t="s">
        <v>21</v>
      </c>
      <c r="D137" s="172" t="s">
        <v>9</v>
      </c>
      <c r="E137" s="77" t="s">
        <v>19</v>
      </c>
      <c r="F137" s="346" t="s">
        <v>289</v>
      </c>
    </row>
    <row r="138" spans="1:8" s="30" customFormat="1" ht="15.6" customHeight="1" x14ac:dyDescent="0.4">
      <c r="A138" s="223"/>
      <c r="B138" s="21">
        <v>6</v>
      </c>
      <c r="C138" s="14" t="s">
        <v>21</v>
      </c>
      <c r="D138" s="172" t="s">
        <v>9</v>
      </c>
      <c r="E138" s="77" t="s">
        <v>19</v>
      </c>
      <c r="F138" s="346" t="s">
        <v>289</v>
      </c>
    </row>
    <row r="139" spans="1:8" s="30" customFormat="1" ht="15.6" customHeight="1" x14ac:dyDescent="0.4">
      <c r="A139" s="6"/>
      <c r="B139" s="236">
        <v>7</v>
      </c>
      <c r="C139" s="237" t="s">
        <v>845</v>
      </c>
      <c r="D139" s="238" t="s">
        <v>23</v>
      </c>
      <c r="E139" s="239"/>
      <c r="F139" s="1257" t="s">
        <v>928</v>
      </c>
    </row>
    <row r="140" spans="1:8" s="30" customFormat="1" ht="15.6" customHeight="1" x14ac:dyDescent="0.4">
      <c r="A140" s="6"/>
      <c r="B140" s="236">
        <v>8</v>
      </c>
      <c r="C140" s="237" t="s">
        <v>845</v>
      </c>
      <c r="D140" s="238" t="s">
        <v>22</v>
      </c>
      <c r="E140" s="239"/>
      <c r="F140" s="1258"/>
    </row>
    <row r="141" spans="1:8" s="30" customFormat="1" ht="49.95" customHeight="1" x14ac:dyDescent="0.4">
      <c r="A141" s="6"/>
      <c r="B141" s="21">
        <v>9</v>
      </c>
      <c r="C141" s="14" t="s">
        <v>21</v>
      </c>
      <c r="D141" s="226" t="s">
        <v>1030</v>
      </c>
      <c r="E141" s="220" t="s">
        <v>20</v>
      </c>
      <c r="F141" s="348" t="s">
        <v>925</v>
      </c>
    </row>
    <row r="142" spans="1:8" s="30" customFormat="1" ht="30" customHeight="1" x14ac:dyDescent="0.4">
      <c r="A142" s="6"/>
      <c r="B142" s="21">
        <v>10</v>
      </c>
      <c r="C142" s="14" t="s">
        <v>21</v>
      </c>
      <c r="D142" s="226" t="s">
        <v>980</v>
      </c>
      <c r="E142" s="220" t="s">
        <v>20</v>
      </c>
      <c r="F142" s="348" t="s">
        <v>926</v>
      </c>
    </row>
    <row r="143" spans="1:8" s="30" customFormat="1" ht="15.6" customHeight="1" x14ac:dyDescent="0.4">
      <c r="A143" s="223"/>
      <c r="B143" s="21">
        <v>11</v>
      </c>
      <c r="C143" s="14" t="s">
        <v>21</v>
      </c>
      <c r="D143" s="172" t="s">
        <v>9</v>
      </c>
      <c r="E143" s="77" t="s">
        <v>19</v>
      </c>
      <c r="F143" s="346" t="s">
        <v>289</v>
      </c>
    </row>
    <row r="144" spans="1:8" s="30" customFormat="1" ht="15.6" customHeight="1" x14ac:dyDescent="0.4">
      <c r="A144" s="223"/>
      <c r="B144" s="21">
        <v>12</v>
      </c>
      <c r="C144" s="14" t="s">
        <v>21</v>
      </c>
      <c r="D144" s="172" t="s">
        <v>9</v>
      </c>
      <c r="E144" s="77" t="s">
        <v>19</v>
      </c>
      <c r="F144" s="346" t="s">
        <v>289</v>
      </c>
    </row>
    <row r="145" spans="1:6" s="30" customFormat="1" ht="15.6" customHeight="1" x14ac:dyDescent="0.4">
      <c r="A145" s="223"/>
      <c r="B145" s="21">
        <v>13</v>
      </c>
      <c r="C145" s="14" t="s">
        <v>21</v>
      </c>
      <c r="D145" s="172" t="s">
        <v>9</v>
      </c>
      <c r="E145" s="77" t="s">
        <v>19</v>
      </c>
      <c r="F145" s="346" t="s">
        <v>289</v>
      </c>
    </row>
    <row r="146" spans="1:6" s="30" customFormat="1" ht="15.6" customHeight="1" x14ac:dyDescent="0.4">
      <c r="A146" s="223"/>
      <c r="B146" s="21">
        <v>14</v>
      </c>
      <c r="C146" s="14" t="s">
        <v>21</v>
      </c>
      <c r="D146" s="172" t="s">
        <v>9</v>
      </c>
      <c r="E146" s="77" t="s">
        <v>19</v>
      </c>
      <c r="F146" s="346" t="s">
        <v>289</v>
      </c>
    </row>
    <row r="147" spans="1:6" s="78" customFormat="1" ht="15.6" customHeight="1" thickBot="1" x14ac:dyDescent="0.45">
      <c r="A147" s="223"/>
      <c r="B147" s="22">
        <v>15</v>
      </c>
      <c r="C147" s="174" t="s">
        <v>21</v>
      </c>
      <c r="D147" s="174" t="s">
        <v>9</v>
      </c>
      <c r="E147" s="32" t="s">
        <v>19</v>
      </c>
      <c r="F147" s="173" t="s">
        <v>289</v>
      </c>
    </row>
    <row r="148" spans="1:6" s="78" customFormat="1" ht="16.2" thickBot="1" x14ac:dyDescent="0.45">
      <c r="A148" s="30"/>
    </row>
    <row r="149" spans="1:6" s="78" customFormat="1" ht="31.8" thickBot="1" x14ac:dyDescent="0.45">
      <c r="A149" s="30"/>
      <c r="B149" s="4" t="s">
        <v>8</v>
      </c>
      <c r="C149" s="27" t="s">
        <v>16</v>
      </c>
      <c r="D149" s="28" t="s">
        <v>17</v>
      </c>
      <c r="E149" s="29" t="s">
        <v>18</v>
      </c>
      <c r="F149" s="5" t="s">
        <v>1</v>
      </c>
    </row>
    <row r="150" spans="1:6" s="30" customFormat="1" ht="15.6" customHeight="1" x14ac:dyDescent="0.4">
      <c r="A150" s="223"/>
      <c r="B150" s="20">
        <v>0</v>
      </c>
      <c r="C150" s="17" t="s">
        <v>138</v>
      </c>
      <c r="D150" s="15" t="s">
        <v>882</v>
      </c>
      <c r="E150" s="220"/>
      <c r="F150" s="382" t="s">
        <v>299</v>
      </c>
    </row>
    <row r="151" spans="1:6" s="30" customFormat="1" ht="15.6" customHeight="1" x14ac:dyDescent="0.4">
      <c r="A151" s="6"/>
      <c r="B151" s="91">
        <v>1</v>
      </c>
      <c r="C151" s="98" t="s">
        <v>138</v>
      </c>
      <c r="D151" s="99" t="s">
        <v>133</v>
      </c>
      <c r="E151" s="100"/>
      <c r="F151" s="1259" t="s">
        <v>141</v>
      </c>
    </row>
    <row r="152" spans="1:6" s="30" customFormat="1" ht="15.6" customHeight="1" x14ac:dyDescent="0.4">
      <c r="A152" s="6"/>
      <c r="B152" s="91">
        <v>2</v>
      </c>
      <c r="C152" s="98" t="s">
        <v>138</v>
      </c>
      <c r="D152" s="99" t="s">
        <v>139</v>
      </c>
      <c r="E152" s="100"/>
      <c r="F152" s="1260"/>
    </row>
    <row r="153" spans="1:6" s="30" customFormat="1" ht="15.6" customHeight="1" x14ac:dyDescent="0.4">
      <c r="A153" s="6"/>
      <c r="B153" s="91">
        <v>3</v>
      </c>
      <c r="C153" s="98" t="s">
        <v>138</v>
      </c>
      <c r="D153" s="99" t="s">
        <v>140</v>
      </c>
      <c r="E153" s="100"/>
      <c r="F153" s="1261"/>
    </row>
    <row r="154" spans="1:6" s="30" customFormat="1" ht="15.6" customHeight="1" x14ac:dyDescent="0.4">
      <c r="A154" s="223"/>
      <c r="B154" s="21">
        <v>4</v>
      </c>
      <c r="C154" s="14" t="s">
        <v>21</v>
      </c>
      <c r="D154" s="16" t="s">
        <v>883</v>
      </c>
      <c r="E154" s="77" t="s">
        <v>19</v>
      </c>
      <c r="F154" s="346" t="s">
        <v>289</v>
      </c>
    </row>
    <row r="155" spans="1:6" s="30" customFormat="1" ht="15.6" customHeight="1" x14ac:dyDescent="0.4">
      <c r="A155" s="223"/>
      <c r="B155" s="21">
        <v>5</v>
      </c>
      <c r="C155" s="14" t="s">
        <v>21</v>
      </c>
      <c r="D155" s="16" t="s">
        <v>884</v>
      </c>
      <c r="E155" s="77" t="s">
        <v>19</v>
      </c>
      <c r="F155" s="346" t="s">
        <v>289</v>
      </c>
    </row>
    <row r="156" spans="1:6" s="30" customFormat="1" ht="31.2" x14ac:dyDescent="0.4">
      <c r="A156" s="223"/>
      <c r="B156" s="21">
        <v>6</v>
      </c>
      <c r="C156" s="14" t="s">
        <v>21</v>
      </c>
      <c r="D156" s="593" t="s">
        <v>1025</v>
      </c>
      <c r="E156" s="592" t="s">
        <v>20</v>
      </c>
      <c r="F156" s="348" t="s">
        <v>935</v>
      </c>
    </row>
    <row r="157" spans="1:6" s="30" customFormat="1" ht="15.6" customHeight="1" x14ac:dyDescent="0.4">
      <c r="A157" s="223"/>
      <c r="B157" s="21">
        <v>7</v>
      </c>
      <c r="C157" s="14" t="s">
        <v>21</v>
      </c>
      <c r="D157" s="16" t="s">
        <v>885</v>
      </c>
      <c r="E157" s="77" t="s">
        <v>19</v>
      </c>
      <c r="F157" s="346" t="s">
        <v>289</v>
      </c>
    </row>
    <row r="158" spans="1:6" s="30" customFormat="1" ht="49.95" customHeight="1" x14ac:dyDescent="0.4">
      <c r="A158" s="6"/>
      <c r="B158" s="21">
        <v>8</v>
      </c>
      <c r="C158" s="14" t="s">
        <v>21</v>
      </c>
      <c r="D158" s="16" t="s">
        <v>943</v>
      </c>
      <c r="E158" s="77" t="s">
        <v>19</v>
      </c>
      <c r="F158" s="1251" t="s">
        <v>927</v>
      </c>
    </row>
    <row r="159" spans="1:6" s="30" customFormat="1" ht="49.95" customHeight="1" x14ac:dyDescent="0.4">
      <c r="A159" s="6"/>
      <c r="B159" s="21">
        <v>9</v>
      </c>
      <c r="C159" s="14" t="s">
        <v>21</v>
      </c>
      <c r="D159" s="16" t="s">
        <v>944</v>
      </c>
      <c r="E159" s="77" t="s">
        <v>19</v>
      </c>
      <c r="F159" s="1252"/>
    </row>
    <row r="160" spans="1:6" s="30" customFormat="1" ht="15.6" customHeight="1" x14ac:dyDescent="0.4">
      <c r="A160" s="6"/>
      <c r="B160" s="350">
        <v>10</v>
      </c>
      <c r="C160" s="351" t="s">
        <v>847</v>
      </c>
      <c r="D160" s="351" t="s">
        <v>886</v>
      </c>
      <c r="E160" s="351"/>
      <c r="F160" s="354"/>
    </row>
    <row r="161" spans="1:6" s="78" customFormat="1" ht="15.6" customHeight="1" thickBot="1" x14ac:dyDescent="0.45">
      <c r="A161" s="30"/>
      <c r="B161" s="22">
        <v>11</v>
      </c>
      <c r="C161" s="174" t="s">
        <v>21</v>
      </c>
      <c r="D161" s="174" t="s">
        <v>9</v>
      </c>
      <c r="E161" s="32" t="s">
        <v>19</v>
      </c>
      <c r="F161" s="173" t="s">
        <v>289</v>
      </c>
    </row>
    <row r="162" spans="1:6" s="78" customFormat="1" x14ac:dyDescent="0.4">
      <c r="A162" s="30"/>
      <c r="B162" s="360">
        <v>12</v>
      </c>
      <c r="C162" s="361"/>
      <c r="D162" s="362"/>
      <c r="E162" s="363"/>
      <c r="F162" s="364"/>
    </row>
    <row r="163" spans="1:6" s="78" customFormat="1" x14ac:dyDescent="0.4">
      <c r="A163" s="30"/>
      <c r="B163" s="8">
        <v>13</v>
      </c>
      <c r="C163" s="9"/>
      <c r="D163" s="10"/>
      <c r="E163" s="33"/>
      <c r="F163" s="24"/>
    </row>
    <row r="164" spans="1:6" s="78" customFormat="1" x14ac:dyDescent="0.4">
      <c r="A164" s="30"/>
      <c r="B164" s="8">
        <v>14</v>
      </c>
      <c r="C164" s="9"/>
      <c r="D164" s="10"/>
      <c r="E164" s="33"/>
      <c r="F164" s="24"/>
    </row>
    <row r="165" spans="1:6" s="78" customFormat="1" ht="16.2" thickBot="1" x14ac:dyDescent="0.45">
      <c r="A165" s="30"/>
      <c r="B165" s="11">
        <v>15</v>
      </c>
      <c r="C165" s="12"/>
      <c r="D165" s="13"/>
      <c r="E165" s="34"/>
      <c r="F165" s="25"/>
    </row>
    <row r="166" spans="1:6" s="78" customFormat="1" x14ac:dyDescent="0.4">
      <c r="A166" s="30"/>
    </row>
  </sheetData>
  <mergeCells count="14">
    <mergeCell ref="F65:F66"/>
    <mergeCell ref="F15:F16"/>
    <mergeCell ref="F19:F21"/>
    <mergeCell ref="F27:F28"/>
    <mergeCell ref="F34:F35"/>
    <mergeCell ref="F56:F57"/>
    <mergeCell ref="F50:F54"/>
    <mergeCell ref="F48:F49"/>
    <mergeCell ref="F158:F159"/>
    <mergeCell ref="F67:F70"/>
    <mergeCell ref="F114:F116"/>
    <mergeCell ref="F117:F121"/>
    <mergeCell ref="F139:F140"/>
    <mergeCell ref="F151:F153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2:N59"/>
  <sheetViews>
    <sheetView zoomScale="85" zoomScaleNormal="85" workbookViewId="0">
      <selection activeCell="H14" sqref="H14"/>
    </sheetView>
  </sheetViews>
  <sheetFormatPr defaultColWidth="9" defaultRowHeight="15.6" x14ac:dyDescent="0.4"/>
  <cols>
    <col min="1" max="1" width="9" style="1"/>
    <col min="2" max="2" width="15.69921875" style="1" customWidth="1"/>
    <col min="3" max="3" width="12.59765625" style="1" customWidth="1"/>
    <col min="4" max="4" width="30.69921875" style="1" customWidth="1"/>
    <col min="5" max="6" width="12.59765625" style="1" customWidth="1"/>
    <col min="7" max="12" width="10.69921875" style="90" customWidth="1"/>
    <col min="13" max="13" width="30.59765625" style="78" customWidth="1"/>
    <col min="14" max="16384" width="9" style="1"/>
  </cols>
  <sheetData>
    <row r="2" spans="2:13" x14ac:dyDescent="0.4">
      <c r="B2" s="2" t="s">
        <v>452</v>
      </c>
    </row>
    <row r="4" spans="2:13" s="90" customFormat="1" x14ac:dyDescent="0.4">
      <c r="B4" s="36" t="s">
        <v>453</v>
      </c>
    </row>
    <row r="5" spans="2:13" s="90" customFormat="1" x14ac:dyDescent="0.4">
      <c r="B5" s="52" t="s">
        <v>455</v>
      </c>
    </row>
    <row r="6" spans="2:13" s="90" customFormat="1" x14ac:dyDescent="0.4">
      <c r="B6" s="52" t="s">
        <v>456</v>
      </c>
    </row>
    <row r="7" spans="2:13" s="90" customFormat="1" x14ac:dyDescent="0.4">
      <c r="B7" s="52" t="s">
        <v>459</v>
      </c>
    </row>
    <row r="8" spans="2:13" s="90" customFormat="1" x14ac:dyDescent="0.4">
      <c r="B8" s="52" t="s">
        <v>457</v>
      </c>
    </row>
    <row r="9" spans="2:13" s="90" customFormat="1" x14ac:dyDescent="0.4">
      <c r="B9" s="52" t="s">
        <v>458</v>
      </c>
    </row>
    <row r="10" spans="2:13" s="90" customFormat="1" x14ac:dyDescent="0.4">
      <c r="B10" s="36"/>
    </row>
    <row r="11" spans="2:13" s="90" customFormat="1" ht="16.2" thickBot="1" x14ac:dyDescent="0.45">
      <c r="B11" s="36" t="s">
        <v>454</v>
      </c>
    </row>
    <row r="12" spans="2:13" x14ac:dyDescent="0.4">
      <c r="B12" s="1282"/>
      <c r="C12" s="1284" t="s">
        <v>97</v>
      </c>
      <c r="D12" s="1237" t="s">
        <v>220</v>
      </c>
      <c r="E12" s="1287" t="s">
        <v>369</v>
      </c>
      <c r="F12" s="1288"/>
      <c r="G12" s="1278" t="s">
        <v>372</v>
      </c>
      <c r="H12" s="1279"/>
      <c r="I12" s="1280"/>
      <c r="J12" s="1278" t="s">
        <v>379</v>
      </c>
      <c r="K12" s="1279"/>
      <c r="L12" s="1280"/>
      <c r="M12" s="1238" t="s">
        <v>779</v>
      </c>
    </row>
    <row r="13" spans="2:13" s="90" customFormat="1" ht="31.8" thickBot="1" x14ac:dyDescent="0.45">
      <c r="B13" s="1283"/>
      <c r="C13" s="1285"/>
      <c r="D13" s="1286"/>
      <c r="E13" s="227" t="s">
        <v>370</v>
      </c>
      <c r="F13" s="227" t="s">
        <v>371</v>
      </c>
      <c r="G13" s="228" t="s">
        <v>373</v>
      </c>
      <c r="H13" s="228" t="s">
        <v>374</v>
      </c>
      <c r="I13" s="228" t="s">
        <v>375</v>
      </c>
      <c r="J13" s="228" t="s">
        <v>373</v>
      </c>
      <c r="K13" s="228" t="s">
        <v>374</v>
      </c>
      <c r="L13" s="228" t="s">
        <v>375</v>
      </c>
      <c r="M13" s="1281"/>
    </row>
    <row r="14" spans="2:13" s="90" customFormat="1" ht="31.2" x14ac:dyDescent="0.4">
      <c r="B14" s="340" t="s">
        <v>144</v>
      </c>
      <c r="C14" s="337"/>
      <c r="D14" s="341" t="s">
        <v>147</v>
      </c>
      <c r="E14" s="341" t="s">
        <v>146</v>
      </c>
      <c r="F14" s="341" t="s">
        <v>778</v>
      </c>
      <c r="G14" s="341"/>
      <c r="H14" s="341">
        <v>16</v>
      </c>
      <c r="I14" s="341" t="s">
        <v>950</v>
      </c>
      <c r="J14" s="341"/>
      <c r="K14" s="341">
        <v>4095</v>
      </c>
      <c r="L14" s="341" t="s">
        <v>951</v>
      </c>
      <c r="M14" s="342" t="s">
        <v>780</v>
      </c>
    </row>
    <row r="15" spans="2:13" s="90" customFormat="1" ht="31.8" thickBot="1" x14ac:dyDescent="0.45">
      <c r="B15" s="103" t="s">
        <v>145</v>
      </c>
      <c r="C15" s="104"/>
      <c r="D15" s="105" t="s">
        <v>148</v>
      </c>
      <c r="E15" s="105" t="s">
        <v>149</v>
      </c>
      <c r="F15" s="105"/>
      <c r="G15" s="105"/>
      <c r="H15" s="105"/>
      <c r="I15" s="105"/>
      <c r="J15" s="105"/>
      <c r="K15" s="105"/>
      <c r="L15" s="105"/>
      <c r="M15" s="23"/>
    </row>
    <row r="16" spans="2:13" x14ac:dyDescent="0.4">
      <c r="B16" s="222" t="s">
        <v>82</v>
      </c>
      <c r="C16" s="17" t="s">
        <v>98</v>
      </c>
      <c r="D16" s="15" t="s">
        <v>96</v>
      </c>
      <c r="E16" s="15">
        <v>168</v>
      </c>
      <c r="F16" s="77">
        <f>ROUND(1/E16*1000,2)</f>
        <v>5.95</v>
      </c>
      <c r="G16" s="220"/>
      <c r="H16" s="220"/>
      <c r="I16" s="220"/>
      <c r="J16" s="220"/>
      <c r="K16" s="220"/>
      <c r="L16" s="220"/>
      <c r="M16" s="179"/>
    </row>
    <row r="17" spans="2:14" x14ac:dyDescent="0.4">
      <c r="B17" s="75" t="s">
        <v>83</v>
      </c>
      <c r="C17" s="76" t="s">
        <v>100</v>
      </c>
      <c r="D17" s="16" t="s">
        <v>99</v>
      </c>
      <c r="E17" s="16">
        <v>84</v>
      </c>
      <c r="F17" s="77">
        <f>ROUND(1/E17*1000,2)</f>
        <v>11.9</v>
      </c>
      <c r="G17" s="77"/>
      <c r="H17" s="77"/>
      <c r="I17" s="77"/>
      <c r="J17" s="77"/>
      <c r="K17" s="77"/>
      <c r="L17" s="77"/>
      <c r="M17" s="96"/>
    </row>
    <row r="18" spans="2:14" x14ac:dyDescent="0.4">
      <c r="B18" s="75" t="s">
        <v>84</v>
      </c>
      <c r="C18" s="76" t="s">
        <v>100</v>
      </c>
      <c r="D18" s="16" t="s">
        <v>96</v>
      </c>
      <c r="E18" s="16">
        <v>84</v>
      </c>
      <c r="F18" s="77">
        <f>ROUND(1/E18*1000,2)</f>
        <v>11.9</v>
      </c>
      <c r="G18" s="77" t="s">
        <v>376</v>
      </c>
      <c r="H18" s="365"/>
      <c r="I18" s="365"/>
      <c r="J18" s="77" t="s">
        <v>376</v>
      </c>
      <c r="K18" s="365"/>
      <c r="L18" s="365"/>
      <c r="M18" s="370"/>
    </row>
    <row r="19" spans="2:14" x14ac:dyDescent="0.4">
      <c r="B19" s="75" t="s">
        <v>85</v>
      </c>
      <c r="C19" s="76" t="s">
        <v>100</v>
      </c>
      <c r="D19" s="16" t="s">
        <v>96</v>
      </c>
      <c r="E19" s="16">
        <v>84</v>
      </c>
      <c r="F19" s="77">
        <f>ROUND(1/E19*1000,2)</f>
        <v>11.9</v>
      </c>
      <c r="G19" s="77" t="s">
        <v>376</v>
      </c>
      <c r="H19" s="365"/>
      <c r="I19" s="365"/>
      <c r="J19" s="77" t="s">
        <v>376</v>
      </c>
      <c r="K19" s="365"/>
      <c r="L19" s="365"/>
      <c r="M19" s="371"/>
    </row>
    <row r="20" spans="2:14" x14ac:dyDescent="0.4">
      <c r="B20" s="75" t="s">
        <v>86</v>
      </c>
      <c r="C20" s="76" t="s">
        <v>100</v>
      </c>
      <c r="D20" s="16" t="s">
        <v>99</v>
      </c>
      <c r="E20" s="16">
        <v>84</v>
      </c>
      <c r="F20" s="77">
        <f>ROUND(1/E20*1000,2)</f>
        <v>11.9</v>
      </c>
      <c r="G20" s="77"/>
      <c r="H20" s="77"/>
      <c r="I20" s="77"/>
      <c r="J20" s="77"/>
      <c r="K20" s="77"/>
      <c r="L20" s="77"/>
      <c r="M20" s="96"/>
    </row>
    <row r="21" spans="2:14" ht="46.8" x14ac:dyDescent="0.4">
      <c r="B21" s="213" t="s">
        <v>87</v>
      </c>
      <c r="C21" s="176" t="s">
        <v>101</v>
      </c>
      <c r="D21" s="178" t="s">
        <v>365</v>
      </c>
      <c r="E21" s="177">
        <v>84</v>
      </c>
      <c r="F21" s="212">
        <f t="shared" ref="F21:F30" si="0">ROUND(1/E21*1000,2)</f>
        <v>11.9</v>
      </c>
      <c r="G21" s="212" t="s">
        <v>376</v>
      </c>
      <c r="H21" s="229" t="s">
        <v>377</v>
      </c>
      <c r="I21" s="229" t="s">
        <v>378</v>
      </c>
      <c r="J21" s="212" t="s">
        <v>376</v>
      </c>
      <c r="K21" s="229" t="s">
        <v>398</v>
      </c>
      <c r="L21" s="229" t="s">
        <v>399</v>
      </c>
      <c r="M21" s="225" t="s">
        <v>400</v>
      </c>
    </row>
    <row r="22" spans="2:14" ht="46.8" x14ac:dyDescent="0.4">
      <c r="B22" s="377" t="s">
        <v>88</v>
      </c>
      <c r="C22" s="378" t="s">
        <v>101</v>
      </c>
      <c r="D22" s="379" t="s">
        <v>365</v>
      </c>
      <c r="E22" s="356">
        <v>84</v>
      </c>
      <c r="F22" s="380">
        <f t="shared" si="0"/>
        <v>11.9</v>
      </c>
      <c r="G22" s="380"/>
      <c r="H22" s="380"/>
      <c r="I22" s="380"/>
      <c r="J22" s="380"/>
      <c r="K22" s="380"/>
      <c r="L22" s="380"/>
      <c r="M22" s="381" t="s">
        <v>967</v>
      </c>
      <c r="N22" s="59"/>
    </row>
    <row r="23" spans="2:14" x14ac:dyDescent="0.4">
      <c r="B23" s="75" t="s">
        <v>89</v>
      </c>
      <c r="C23" s="76" t="s">
        <v>98</v>
      </c>
      <c r="D23" s="16" t="s">
        <v>96</v>
      </c>
      <c r="E23" s="16">
        <v>168</v>
      </c>
      <c r="F23" s="77">
        <f t="shared" si="0"/>
        <v>5.95</v>
      </c>
      <c r="G23" s="77"/>
      <c r="H23" s="365"/>
      <c r="I23" s="365"/>
      <c r="J23" s="77"/>
      <c r="K23" s="365"/>
      <c r="L23" s="365"/>
      <c r="M23" s="96"/>
    </row>
    <row r="24" spans="2:14" x14ac:dyDescent="0.4">
      <c r="B24" s="75" t="s">
        <v>90</v>
      </c>
      <c r="C24" s="76" t="s">
        <v>100</v>
      </c>
      <c r="D24" s="16" t="s">
        <v>96</v>
      </c>
      <c r="E24" s="16">
        <v>168</v>
      </c>
      <c r="F24" s="77">
        <f t="shared" si="0"/>
        <v>5.95</v>
      </c>
      <c r="G24" s="77"/>
      <c r="H24" s="77"/>
      <c r="I24" s="77"/>
      <c r="J24" s="77"/>
      <c r="K24" s="77"/>
      <c r="L24" s="77"/>
      <c r="M24" s="26"/>
    </row>
    <row r="25" spans="2:14" ht="31.2" x14ac:dyDescent="0.4">
      <c r="B25" s="366" t="s">
        <v>91</v>
      </c>
      <c r="C25" s="344" t="s">
        <v>100</v>
      </c>
      <c r="D25" s="345" t="s">
        <v>96</v>
      </c>
      <c r="E25" s="345">
        <v>168</v>
      </c>
      <c r="F25" s="367">
        <f t="shared" si="0"/>
        <v>5.95</v>
      </c>
      <c r="G25" s="367" t="s">
        <v>376</v>
      </c>
      <c r="H25" s="368" t="s">
        <v>892</v>
      </c>
      <c r="I25" s="695" t="s">
        <v>893</v>
      </c>
      <c r="J25" s="367" t="s">
        <v>376</v>
      </c>
      <c r="K25" s="368" t="s">
        <v>451</v>
      </c>
      <c r="L25" s="368" t="s">
        <v>891</v>
      </c>
      <c r="M25" s="369" t="s">
        <v>890</v>
      </c>
    </row>
    <row r="26" spans="2:14" s="641" customFormat="1" ht="31.2" x14ac:dyDescent="0.4">
      <c r="B26" s="366" t="s">
        <v>92</v>
      </c>
      <c r="C26" s="704" t="s">
        <v>100</v>
      </c>
      <c r="D26" s="703" t="s">
        <v>96</v>
      </c>
      <c r="E26" s="703">
        <v>168</v>
      </c>
      <c r="F26" s="367">
        <f>ROUND(1/E26*1000,2)</f>
        <v>5.95</v>
      </c>
      <c r="G26" s="367" t="s">
        <v>376</v>
      </c>
      <c r="H26" s="368" t="s">
        <v>1855</v>
      </c>
      <c r="I26" s="695" t="s">
        <v>1856</v>
      </c>
      <c r="J26" s="367" t="s">
        <v>376</v>
      </c>
      <c r="K26" s="368" t="s">
        <v>451</v>
      </c>
      <c r="L26" s="368" t="s">
        <v>1857</v>
      </c>
      <c r="M26" s="369" t="s">
        <v>894</v>
      </c>
      <c r="N26" s="641" t="s">
        <v>1859</v>
      </c>
    </row>
    <row r="27" spans="2:14" s="7" customFormat="1" ht="31.2" x14ac:dyDescent="0.4">
      <c r="B27" s="712" t="s">
        <v>92</v>
      </c>
      <c r="C27" s="713" t="s">
        <v>100</v>
      </c>
      <c r="D27" s="714" t="s">
        <v>96</v>
      </c>
      <c r="E27" s="714">
        <v>168</v>
      </c>
      <c r="F27" s="715">
        <f t="shared" si="0"/>
        <v>5.95</v>
      </c>
      <c r="G27" s="715" t="s">
        <v>376</v>
      </c>
      <c r="H27" s="716" t="s">
        <v>896</v>
      </c>
      <c r="I27" s="717" t="s">
        <v>897</v>
      </c>
      <c r="J27" s="715" t="s">
        <v>376</v>
      </c>
      <c r="K27" s="716" t="s">
        <v>451</v>
      </c>
      <c r="L27" s="716" t="s">
        <v>895</v>
      </c>
      <c r="M27" s="718" t="s">
        <v>894</v>
      </c>
      <c r="N27" s="7" t="s">
        <v>1858</v>
      </c>
    </row>
    <row r="28" spans="2:14" x14ac:dyDescent="0.4">
      <c r="B28" s="75" t="s">
        <v>93</v>
      </c>
      <c r="C28" s="76" t="s">
        <v>100</v>
      </c>
      <c r="D28" s="16" t="s">
        <v>96</v>
      </c>
      <c r="E28" s="16">
        <v>84</v>
      </c>
      <c r="F28" s="77">
        <f t="shared" si="0"/>
        <v>11.9</v>
      </c>
      <c r="G28" s="77"/>
      <c r="H28" s="77"/>
      <c r="I28" s="77"/>
      <c r="J28" s="77"/>
      <c r="K28" s="77"/>
      <c r="L28" s="77"/>
      <c r="M28" s="26"/>
    </row>
    <row r="29" spans="2:14" x14ac:dyDescent="0.4">
      <c r="B29" s="75" t="s">
        <v>94</v>
      </c>
      <c r="C29" s="76" t="s">
        <v>100</v>
      </c>
      <c r="D29" s="16" t="s">
        <v>96</v>
      </c>
      <c r="E29" s="16">
        <v>84</v>
      </c>
      <c r="F29" s="77">
        <f t="shared" si="0"/>
        <v>11.9</v>
      </c>
      <c r="G29" s="77"/>
      <c r="H29" s="77"/>
      <c r="I29" s="77"/>
      <c r="J29" s="77"/>
      <c r="K29" s="77"/>
      <c r="L29" s="77"/>
      <c r="M29" s="26"/>
    </row>
    <row r="30" spans="2:14" ht="16.2" thickBot="1" x14ac:dyDescent="0.45">
      <c r="B30" s="224" t="s">
        <v>95</v>
      </c>
      <c r="C30" s="104" t="s">
        <v>100</v>
      </c>
      <c r="D30" s="19" t="s">
        <v>96</v>
      </c>
      <c r="E30" s="19">
        <v>84</v>
      </c>
      <c r="F30" s="19">
        <f t="shared" si="0"/>
        <v>11.9</v>
      </c>
      <c r="G30" s="32"/>
      <c r="H30" s="32"/>
      <c r="I30" s="32"/>
      <c r="J30" s="32"/>
      <c r="K30" s="32"/>
      <c r="L30" s="32"/>
      <c r="M30" s="175"/>
    </row>
    <row r="33" spans="2:7" x14ac:dyDescent="0.4">
      <c r="B33" s="36" t="s">
        <v>782</v>
      </c>
    </row>
    <row r="34" spans="2:7" x14ac:dyDescent="0.4">
      <c r="B34" s="338" t="s">
        <v>781</v>
      </c>
    </row>
    <row r="35" spans="2:7" x14ac:dyDescent="0.4">
      <c r="B35" s="338" t="s">
        <v>783</v>
      </c>
    </row>
    <row r="36" spans="2:7" x14ac:dyDescent="0.4">
      <c r="B36" s="338" t="s">
        <v>784</v>
      </c>
    </row>
    <row r="37" spans="2:7" x14ac:dyDescent="0.4">
      <c r="B37" s="338"/>
    </row>
    <row r="38" spans="2:7" x14ac:dyDescent="0.4">
      <c r="B38" s="338" t="s">
        <v>785</v>
      </c>
    </row>
    <row r="39" spans="2:7" x14ac:dyDescent="0.4">
      <c r="B39" s="338" t="s">
        <v>786</v>
      </c>
    </row>
    <row r="40" spans="2:7" x14ac:dyDescent="0.4">
      <c r="B40" s="338"/>
    </row>
    <row r="41" spans="2:7" x14ac:dyDescent="0.4">
      <c r="B41" s="338" t="s">
        <v>787</v>
      </c>
    </row>
    <row r="42" spans="2:7" x14ac:dyDescent="0.4">
      <c r="B42" s="338" t="s">
        <v>788</v>
      </c>
    </row>
    <row r="43" spans="2:7" x14ac:dyDescent="0.4">
      <c r="B43" s="338"/>
    </row>
    <row r="44" spans="2:7" x14ac:dyDescent="0.4">
      <c r="B44" s="36" t="s">
        <v>1567</v>
      </c>
    </row>
    <row r="45" spans="2:7" x14ac:dyDescent="0.4">
      <c r="B45" s="576" t="s">
        <v>1568</v>
      </c>
    </row>
    <row r="46" spans="2:7" x14ac:dyDescent="0.4">
      <c r="B46" s="338" t="s">
        <v>1569</v>
      </c>
    </row>
    <row r="47" spans="2:7" s="580" customFormat="1" ht="63" customHeight="1" x14ac:dyDescent="0.4">
      <c r="B47" s="1276" t="s">
        <v>1576</v>
      </c>
      <c r="C47" s="1277"/>
      <c r="D47" s="1277"/>
      <c r="E47" s="1277"/>
      <c r="F47" s="1277"/>
      <c r="G47" s="1277"/>
    </row>
    <row r="48" spans="2:7" s="580" customFormat="1" ht="27.6" customHeight="1" x14ac:dyDescent="0.4">
      <c r="B48" s="1276" t="s">
        <v>1577</v>
      </c>
      <c r="C48" s="1277"/>
      <c r="D48" s="1277"/>
      <c r="E48" s="1277"/>
      <c r="F48" s="1277"/>
      <c r="G48" s="1277"/>
    </row>
    <row r="49" spans="2:10" ht="16.2" thickBot="1" x14ac:dyDescent="0.45">
      <c r="B49" s="338"/>
    </row>
    <row r="50" spans="2:10" ht="31.8" customHeight="1" thickBot="1" x14ac:dyDescent="0.45">
      <c r="C50" s="1273" t="s">
        <v>1570</v>
      </c>
      <c r="D50" s="1275"/>
      <c r="E50" s="580"/>
      <c r="F50" s="580"/>
      <c r="G50" s="580"/>
      <c r="H50" s="580"/>
      <c r="I50" s="580"/>
      <c r="J50" s="580"/>
    </row>
    <row r="51" spans="2:10" x14ac:dyDescent="0.4">
      <c r="C51" s="580"/>
      <c r="D51" s="580"/>
      <c r="E51" s="580"/>
      <c r="F51" s="580"/>
      <c r="G51" s="580"/>
      <c r="H51" s="580"/>
      <c r="I51" s="580"/>
      <c r="J51" s="580"/>
    </row>
    <row r="52" spans="2:10" s="580" customFormat="1" ht="16.2" thickBot="1" x14ac:dyDescent="0.45"/>
    <row r="53" spans="2:10" ht="67.8" customHeight="1" thickBot="1" x14ac:dyDescent="0.45">
      <c r="C53" s="1273" t="s">
        <v>1574</v>
      </c>
      <c r="D53" s="1275"/>
      <c r="E53" s="580"/>
      <c r="F53" s="580"/>
      <c r="G53" s="580"/>
      <c r="H53" s="580"/>
      <c r="I53" s="580"/>
      <c r="J53" s="580"/>
    </row>
    <row r="54" spans="2:10" s="580" customFormat="1" x14ac:dyDescent="0.4">
      <c r="C54" s="579"/>
    </row>
    <row r="55" spans="2:10" ht="16.2" thickBot="1" x14ac:dyDescent="0.45">
      <c r="C55" s="580"/>
      <c r="D55" s="580"/>
      <c r="E55" s="580"/>
      <c r="F55" s="580"/>
      <c r="G55" s="580"/>
      <c r="H55" s="580"/>
      <c r="I55" s="580"/>
      <c r="J55" s="580"/>
    </row>
    <row r="56" spans="2:10" ht="48.6" customHeight="1" thickBot="1" x14ac:dyDescent="0.45">
      <c r="C56" s="1273" t="s">
        <v>1572</v>
      </c>
      <c r="D56" s="1275"/>
      <c r="E56" s="577" t="s">
        <v>1578</v>
      </c>
      <c r="F56" s="1273" t="s">
        <v>1575</v>
      </c>
      <c r="G56" s="1274"/>
      <c r="H56" s="1275"/>
      <c r="I56" s="580"/>
      <c r="J56" s="581" t="s">
        <v>1573</v>
      </c>
    </row>
    <row r="57" spans="2:10" s="580" customFormat="1" x14ac:dyDescent="0.4">
      <c r="C57" s="579"/>
      <c r="E57" s="578"/>
      <c r="F57" s="578"/>
    </row>
    <row r="58" spans="2:10" ht="16.2" thickBot="1" x14ac:dyDescent="0.45">
      <c r="C58" s="580"/>
      <c r="D58" s="580"/>
      <c r="E58" s="578"/>
      <c r="F58" s="580"/>
      <c r="G58" s="580"/>
      <c r="H58" s="580"/>
      <c r="I58" s="580"/>
      <c r="J58" s="580"/>
    </row>
    <row r="59" spans="2:10" ht="47.4" customHeight="1" thickBot="1" x14ac:dyDescent="0.45">
      <c r="C59" s="1273" t="s">
        <v>1571</v>
      </c>
      <c r="D59" s="1275"/>
      <c r="E59" s="580"/>
      <c r="F59" s="580"/>
      <c r="G59" s="580"/>
      <c r="H59" s="580"/>
      <c r="I59" s="580"/>
      <c r="J59" s="580"/>
    </row>
  </sheetData>
  <mergeCells count="14">
    <mergeCell ref="B47:G47"/>
    <mergeCell ref="B48:G48"/>
    <mergeCell ref="J12:L12"/>
    <mergeCell ref="M12:M13"/>
    <mergeCell ref="B12:B13"/>
    <mergeCell ref="C12:C13"/>
    <mergeCell ref="D12:D13"/>
    <mergeCell ref="E12:F12"/>
    <mergeCell ref="G12:I12"/>
    <mergeCell ref="F56:H56"/>
    <mergeCell ref="C50:D50"/>
    <mergeCell ref="C53:D53"/>
    <mergeCell ref="C56:D56"/>
    <mergeCell ref="C59:D59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CC277-8103-40F7-A97E-B3E4377F2282}">
  <dimension ref="B2:L22"/>
  <sheetViews>
    <sheetView zoomScale="80" zoomScaleNormal="80" workbookViewId="0">
      <selection activeCell="E39" sqref="E39"/>
    </sheetView>
  </sheetViews>
  <sheetFormatPr defaultRowHeight="15.6" x14ac:dyDescent="0.4"/>
  <cols>
    <col min="1" max="4" width="8.796875" style="35"/>
    <col min="5" max="5" width="10.796875" style="35" customWidth="1"/>
    <col min="6" max="16384" width="8.796875" style="35"/>
  </cols>
  <sheetData>
    <row r="2" spans="2:12" x14ac:dyDescent="0.4">
      <c r="B2" s="36" t="s">
        <v>2476</v>
      </c>
    </row>
    <row r="3" spans="2:12" x14ac:dyDescent="0.4">
      <c r="B3" s="35" t="s">
        <v>2461</v>
      </c>
    </row>
    <row r="4" spans="2:12" x14ac:dyDescent="0.4">
      <c r="B4" s="35" t="s">
        <v>2462</v>
      </c>
    </row>
    <row r="5" spans="2:12" x14ac:dyDescent="0.4">
      <c r="B5" s="35" t="s">
        <v>2463</v>
      </c>
      <c r="D5" s="35" t="s">
        <v>2464</v>
      </c>
    </row>
    <row r="6" spans="2:12" x14ac:dyDescent="0.4">
      <c r="D6" s="35" t="s">
        <v>2474</v>
      </c>
    </row>
    <row r="7" spans="2:12" ht="16.2" thickBot="1" x14ac:dyDescent="0.45">
      <c r="B7" s="35" t="s">
        <v>2466</v>
      </c>
      <c r="D7" s="35" t="s">
        <v>2467</v>
      </c>
    </row>
    <row r="8" spans="2:12" ht="31.8" thickBot="1" x14ac:dyDescent="0.45">
      <c r="D8" s="107" t="s">
        <v>1000</v>
      </c>
      <c r="E8" s="1026" t="s">
        <v>2469</v>
      </c>
      <c r="F8" s="1118" t="s">
        <v>2470</v>
      </c>
      <c r="G8" s="1119"/>
      <c r="H8" s="1119"/>
      <c r="I8" s="1126"/>
      <c r="J8" s="993"/>
      <c r="K8" s="993"/>
      <c r="L8" s="993"/>
    </row>
    <row r="9" spans="2:12" x14ac:dyDescent="0.4">
      <c r="D9" s="1025" t="s">
        <v>2468</v>
      </c>
      <c r="E9" s="1024" t="s">
        <v>2468</v>
      </c>
      <c r="F9" s="1289" t="s">
        <v>2473</v>
      </c>
      <c r="G9" s="1174"/>
      <c r="H9" s="1174"/>
      <c r="I9" s="1290"/>
      <c r="J9" s="993"/>
      <c r="K9" s="993"/>
      <c r="L9" s="993"/>
    </row>
    <row r="10" spans="2:12" x14ac:dyDescent="0.4">
      <c r="D10" s="1027" t="s">
        <v>2468</v>
      </c>
      <c r="E10" s="617" t="s">
        <v>640</v>
      </c>
      <c r="F10" s="1291"/>
      <c r="G10" s="1292"/>
      <c r="H10" s="1292"/>
      <c r="I10" s="1293"/>
      <c r="J10" s="993"/>
      <c r="K10" s="993"/>
      <c r="L10" s="993"/>
    </row>
    <row r="11" spans="2:12" x14ac:dyDescent="0.4">
      <c r="D11" s="1027" t="s">
        <v>640</v>
      </c>
      <c r="E11" s="617" t="s">
        <v>2468</v>
      </c>
      <c r="F11" s="1291" t="s">
        <v>2472</v>
      </c>
      <c r="G11" s="1292"/>
      <c r="H11" s="1292"/>
      <c r="I11" s="1293"/>
      <c r="J11" s="993"/>
      <c r="K11" s="993"/>
      <c r="L11" s="993"/>
    </row>
    <row r="12" spans="2:12" ht="16.2" thickBot="1" x14ac:dyDescent="0.45">
      <c r="D12" s="632" t="s">
        <v>640</v>
      </c>
      <c r="E12" s="1023" t="s">
        <v>640</v>
      </c>
      <c r="F12" s="1124" t="s">
        <v>2471</v>
      </c>
      <c r="G12" s="1125"/>
      <c r="H12" s="1125"/>
      <c r="I12" s="1131"/>
      <c r="J12" s="993"/>
      <c r="K12" s="993"/>
      <c r="L12" s="993"/>
    </row>
    <row r="13" spans="2:12" x14ac:dyDescent="0.4">
      <c r="D13" s="993"/>
      <c r="E13" s="993"/>
      <c r="F13" s="993"/>
      <c r="G13" s="993"/>
      <c r="H13" s="993"/>
      <c r="I13" s="993"/>
      <c r="J13" s="993"/>
      <c r="K13" s="993"/>
      <c r="L13" s="993"/>
    </row>
    <row r="14" spans="2:12" ht="16.2" thickBot="1" x14ac:dyDescent="0.45">
      <c r="B14" s="35" t="s">
        <v>2465</v>
      </c>
      <c r="D14" s="35" t="s">
        <v>2478</v>
      </c>
    </row>
    <row r="15" spans="2:12" ht="16.2" thickBot="1" x14ac:dyDescent="0.45">
      <c r="D15" s="107" t="s">
        <v>2479</v>
      </c>
      <c r="E15" s="1118" t="s">
        <v>2470</v>
      </c>
      <c r="F15" s="1119"/>
      <c r="G15" s="1119"/>
      <c r="H15" s="1126"/>
    </row>
    <row r="16" spans="2:12" x14ac:dyDescent="0.4">
      <c r="D16" s="1025" t="s">
        <v>2480</v>
      </c>
      <c r="E16" s="1289" t="s">
        <v>2473</v>
      </c>
      <c r="F16" s="1174"/>
      <c r="G16" s="1174"/>
      <c r="H16" s="1290"/>
    </row>
    <row r="17" spans="2:8" x14ac:dyDescent="0.4">
      <c r="D17" s="1027" t="s">
        <v>2481</v>
      </c>
      <c r="E17" s="1291" t="s">
        <v>2472</v>
      </c>
      <c r="F17" s="1292"/>
      <c r="G17" s="1292"/>
      <c r="H17" s="1293"/>
    </row>
    <row r="18" spans="2:8" ht="16.2" thickBot="1" x14ac:dyDescent="0.45">
      <c r="D18" s="632" t="s">
        <v>2194</v>
      </c>
      <c r="E18" s="1124" t="s">
        <v>2471</v>
      </c>
      <c r="F18" s="1125"/>
      <c r="G18" s="1125"/>
      <c r="H18" s="1131"/>
    </row>
    <row r="21" spans="2:8" x14ac:dyDescent="0.4">
      <c r="B21" s="36" t="s">
        <v>2475</v>
      </c>
    </row>
    <row r="22" spans="2:8" x14ac:dyDescent="0.4">
      <c r="B22" s="35" t="s">
        <v>2477</v>
      </c>
    </row>
  </sheetData>
  <mergeCells count="8">
    <mergeCell ref="E15:H15"/>
    <mergeCell ref="E16:H16"/>
    <mergeCell ref="E17:H17"/>
    <mergeCell ref="E18:H18"/>
    <mergeCell ref="F8:I8"/>
    <mergeCell ref="F11:I11"/>
    <mergeCell ref="F12:I12"/>
    <mergeCell ref="F9:I10"/>
  </mergeCells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DD479E-BEDD-4FB5-B06B-97BD7A4AB92B}">
  <dimension ref="B2:B25"/>
  <sheetViews>
    <sheetView zoomScale="85" zoomScaleNormal="85" workbookViewId="0">
      <selection activeCell="C18" sqref="C18"/>
    </sheetView>
  </sheetViews>
  <sheetFormatPr defaultRowHeight="15.6" x14ac:dyDescent="0.4"/>
  <cols>
    <col min="1" max="1" width="8.796875" style="1066"/>
    <col min="2" max="2" width="16.296875" style="1066" customWidth="1"/>
    <col min="3" max="13" width="20.69921875" style="1066" customWidth="1"/>
    <col min="14" max="19" width="10.69921875" style="1066" customWidth="1"/>
    <col min="20" max="27" width="20.69921875" style="1066" customWidth="1"/>
    <col min="28" max="16384" width="8.796875" style="1066"/>
  </cols>
  <sheetData>
    <row r="2" spans="2:2" x14ac:dyDescent="0.4">
      <c r="B2" s="2" t="s">
        <v>712</v>
      </c>
    </row>
    <row r="4" spans="2:2" x14ac:dyDescent="0.4">
      <c r="B4" s="2" t="s">
        <v>2506</v>
      </c>
    </row>
    <row r="6" spans="2:2" x14ac:dyDescent="0.4">
      <c r="B6" s="1065" t="s">
        <v>2507</v>
      </c>
    </row>
    <row r="7" spans="2:2" x14ac:dyDescent="0.4">
      <c r="B7" s="1066" t="s">
        <v>2508</v>
      </c>
    </row>
    <row r="8" spans="2:2" x14ac:dyDescent="0.4">
      <c r="B8" s="1066" t="s">
        <v>2509</v>
      </c>
    </row>
    <row r="9" spans="2:2" x14ac:dyDescent="0.4">
      <c r="B9" s="1066" t="s">
        <v>2510</v>
      </c>
    </row>
    <row r="11" spans="2:2" x14ac:dyDescent="0.4">
      <c r="B11" s="1065" t="s">
        <v>2511</v>
      </c>
    </row>
    <row r="12" spans="2:2" x14ac:dyDescent="0.4">
      <c r="B12" s="1066" t="s">
        <v>2512</v>
      </c>
    </row>
    <row r="13" spans="2:2" x14ac:dyDescent="0.4">
      <c r="B13" s="1066" t="s">
        <v>2513</v>
      </c>
    </row>
    <row r="14" spans="2:2" x14ac:dyDescent="0.4">
      <c r="B14" s="1066" t="s">
        <v>2514</v>
      </c>
    </row>
    <row r="15" spans="2:2" x14ac:dyDescent="0.4">
      <c r="B15" s="1066" t="s">
        <v>2515</v>
      </c>
    </row>
    <row r="16" spans="2:2" x14ac:dyDescent="0.4">
      <c r="B16" s="1066" t="s">
        <v>2535</v>
      </c>
    </row>
    <row r="17" spans="2:2" x14ac:dyDescent="0.4">
      <c r="B17" s="1066" t="s">
        <v>2536</v>
      </c>
    </row>
    <row r="18" spans="2:2" x14ac:dyDescent="0.4">
      <c r="B18" s="1066" t="s">
        <v>2516</v>
      </c>
    </row>
    <row r="19" spans="2:2" x14ac:dyDescent="0.4">
      <c r="B19" s="1066" t="s">
        <v>2517</v>
      </c>
    </row>
    <row r="20" spans="2:2" x14ac:dyDescent="0.4">
      <c r="B20" s="1066" t="s">
        <v>2518</v>
      </c>
    </row>
    <row r="21" spans="2:2" x14ac:dyDescent="0.4">
      <c r="B21" s="1066" t="s">
        <v>2519</v>
      </c>
    </row>
    <row r="22" spans="2:2" x14ac:dyDescent="0.4">
      <c r="B22" s="1066" t="s">
        <v>2520</v>
      </c>
    </row>
    <row r="23" spans="2:2" x14ac:dyDescent="0.4">
      <c r="B23" s="1066" t="s">
        <v>2521</v>
      </c>
    </row>
    <row r="24" spans="2:2" x14ac:dyDescent="0.4">
      <c r="B24" s="1066" t="s">
        <v>2522</v>
      </c>
    </row>
    <row r="25" spans="2:2" x14ac:dyDescent="0.4">
      <c r="B25" s="1066" t="s">
        <v>2523</v>
      </c>
    </row>
  </sheetData>
  <phoneticPr fontId="1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A1F848-99AA-4270-9FF3-5E52D31D159A}">
  <dimension ref="B2:C24"/>
  <sheetViews>
    <sheetView zoomScale="80" zoomScaleNormal="80" workbookViewId="0">
      <selection activeCell="D29" sqref="D29"/>
    </sheetView>
  </sheetViews>
  <sheetFormatPr defaultRowHeight="15.6" x14ac:dyDescent="0.4"/>
  <cols>
    <col min="1" max="1" width="8.796875" style="35"/>
    <col min="2" max="2" width="5.69921875" style="35" customWidth="1"/>
    <col min="3" max="3" width="20.69921875" style="35" customWidth="1"/>
    <col min="4" max="4" width="60.69921875" style="35" customWidth="1"/>
    <col min="5" max="5" width="50.69921875" style="35" customWidth="1"/>
    <col min="6" max="16384" width="8.796875" style="35"/>
  </cols>
  <sheetData>
    <row r="2" spans="2:3" x14ac:dyDescent="0.4">
      <c r="B2" s="55" t="s">
        <v>596</v>
      </c>
      <c r="C2" s="55"/>
    </row>
    <row r="3" spans="2:3" x14ac:dyDescent="0.4">
      <c r="B3" s="55"/>
      <c r="C3" s="55"/>
    </row>
    <row r="4" spans="2:3" x14ac:dyDescent="0.4">
      <c r="B4" s="36" t="s">
        <v>1644</v>
      </c>
    </row>
    <row r="5" spans="2:3" x14ac:dyDescent="0.4">
      <c r="B5" s="35" t="s">
        <v>1645</v>
      </c>
    </row>
    <row r="6" spans="2:3" x14ac:dyDescent="0.4">
      <c r="B6" s="35" t="s">
        <v>1646</v>
      </c>
    </row>
    <row r="7" spans="2:3" x14ac:dyDescent="0.4">
      <c r="B7" s="35" t="s">
        <v>1647</v>
      </c>
    </row>
    <row r="8" spans="2:3" x14ac:dyDescent="0.4">
      <c r="B8" s="35" t="s">
        <v>1648</v>
      </c>
    </row>
    <row r="9" spans="2:3" x14ac:dyDescent="0.4">
      <c r="B9" s="35" t="s">
        <v>1649</v>
      </c>
    </row>
    <row r="11" spans="2:3" x14ac:dyDescent="0.4">
      <c r="B11" s="36" t="s">
        <v>1650</v>
      </c>
    </row>
    <row r="12" spans="2:3" x14ac:dyDescent="0.4">
      <c r="B12" s="35" t="s">
        <v>1651</v>
      </c>
    </row>
    <row r="13" spans="2:3" x14ac:dyDescent="0.4">
      <c r="B13" s="35" t="s">
        <v>1652</v>
      </c>
    </row>
    <row r="14" spans="2:3" x14ac:dyDescent="0.4">
      <c r="B14" s="35" t="s">
        <v>1653</v>
      </c>
    </row>
    <row r="15" spans="2:3" x14ac:dyDescent="0.4">
      <c r="B15" s="35" t="s">
        <v>1654</v>
      </c>
    </row>
    <row r="16" spans="2:3" x14ac:dyDescent="0.4">
      <c r="B16" s="35" t="s">
        <v>1655</v>
      </c>
    </row>
    <row r="17" spans="2:2" x14ac:dyDescent="0.4">
      <c r="B17" s="35" t="s">
        <v>1656</v>
      </c>
    </row>
    <row r="18" spans="2:2" x14ac:dyDescent="0.4">
      <c r="B18" s="35" t="s">
        <v>1657</v>
      </c>
    </row>
    <row r="20" spans="2:2" x14ac:dyDescent="0.4">
      <c r="B20" s="36" t="s">
        <v>1658</v>
      </c>
    </row>
    <row r="21" spans="2:2" x14ac:dyDescent="0.4">
      <c r="B21" s="35" t="s">
        <v>1659</v>
      </c>
    </row>
    <row r="23" spans="2:2" x14ac:dyDescent="0.4">
      <c r="B23" s="36" t="s">
        <v>1660</v>
      </c>
    </row>
    <row r="24" spans="2:2" x14ac:dyDescent="0.4">
      <c r="B24" s="35" t="s">
        <v>1661</v>
      </c>
    </row>
  </sheetData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5E8E03-FD8A-4274-B3D0-6517C46740E2}">
  <dimension ref="B2:BF163"/>
  <sheetViews>
    <sheetView topLeftCell="A52" zoomScale="85" zoomScaleNormal="85" workbookViewId="0">
      <selection activeCell="C159" sqref="C159"/>
    </sheetView>
  </sheetViews>
  <sheetFormatPr defaultRowHeight="15.6" x14ac:dyDescent="0.4"/>
  <cols>
    <col min="1" max="1" width="2.19921875" style="35" customWidth="1"/>
    <col min="2" max="3" width="8.796875" style="35"/>
    <col min="4" max="98" width="2.69921875" style="35" customWidth="1"/>
    <col min="99" max="16384" width="8.796875" style="35"/>
  </cols>
  <sheetData>
    <row r="2" spans="3:18" x14ac:dyDescent="0.4">
      <c r="C2" s="55" t="s">
        <v>1089</v>
      </c>
    </row>
    <row r="4" spans="3:18" x14ac:dyDescent="0.4">
      <c r="C4" s="36" t="s">
        <v>408</v>
      </c>
    </row>
    <row r="5" spans="3:18" x14ac:dyDescent="0.4">
      <c r="C5" s="36" t="s">
        <v>1114</v>
      </c>
    </row>
    <row r="6" spans="3:18" x14ac:dyDescent="0.4">
      <c r="C6" s="35" t="s">
        <v>1090</v>
      </c>
    </row>
    <row r="7" spans="3:18" x14ac:dyDescent="0.4">
      <c r="C7" s="35" t="s">
        <v>1062</v>
      </c>
      <c r="D7" s="35" t="s">
        <v>1100</v>
      </c>
      <c r="R7" s="35" t="s">
        <v>2524</v>
      </c>
    </row>
    <row r="8" spans="3:18" x14ac:dyDescent="0.4">
      <c r="D8" s="35" t="s">
        <v>1581</v>
      </c>
      <c r="R8" s="35" t="s">
        <v>2524</v>
      </c>
    </row>
    <row r="9" spans="3:18" x14ac:dyDescent="0.4">
      <c r="D9" s="35" t="s">
        <v>1582</v>
      </c>
      <c r="R9" s="35" t="s">
        <v>2524</v>
      </c>
    </row>
    <row r="10" spans="3:18" x14ac:dyDescent="0.4">
      <c r="D10" s="35" t="s">
        <v>1583</v>
      </c>
      <c r="R10" s="35" t="s">
        <v>2524</v>
      </c>
    </row>
    <row r="11" spans="3:18" x14ac:dyDescent="0.4">
      <c r="C11" s="35" t="s">
        <v>1091</v>
      </c>
      <c r="R11" s="35" t="s">
        <v>1093</v>
      </c>
    </row>
    <row r="12" spans="3:18" x14ac:dyDescent="0.4">
      <c r="C12" s="35" t="s">
        <v>1092</v>
      </c>
      <c r="R12" s="35" t="s">
        <v>1093</v>
      </c>
    </row>
    <row r="14" spans="3:18" x14ac:dyDescent="0.4">
      <c r="C14" s="36" t="s">
        <v>1115</v>
      </c>
    </row>
    <row r="15" spans="3:18" x14ac:dyDescent="0.4">
      <c r="C15" s="35" t="s">
        <v>1143</v>
      </c>
    </row>
    <row r="16" spans="3:18" x14ac:dyDescent="0.4">
      <c r="E16" s="35" t="s">
        <v>1117</v>
      </c>
    </row>
    <row r="17" spans="3:29" x14ac:dyDescent="0.4">
      <c r="E17" s="35" t="s">
        <v>1116</v>
      </c>
    </row>
    <row r="19" spans="3:29" ht="90" customHeight="1" x14ac:dyDescent="0.4">
      <c r="D19" s="1341" t="s">
        <v>1369</v>
      </c>
      <c r="E19" s="1342"/>
      <c r="F19" s="1342"/>
      <c r="G19" s="1342"/>
      <c r="H19" s="1342"/>
      <c r="I19" s="1342"/>
      <c r="J19" s="1342"/>
      <c r="K19" s="1342"/>
      <c r="L19" s="1342"/>
      <c r="M19" s="1342"/>
      <c r="N19" s="1342"/>
      <c r="O19" s="1342"/>
      <c r="P19" s="1342"/>
      <c r="Q19" s="1342"/>
      <c r="R19" s="1342"/>
      <c r="S19" s="1342"/>
      <c r="T19" s="1342"/>
      <c r="U19" s="1342"/>
      <c r="V19" s="1342"/>
      <c r="W19" s="1342"/>
      <c r="X19" s="1342"/>
      <c r="Y19" s="1342"/>
      <c r="Z19" s="1342"/>
      <c r="AA19" s="1342"/>
      <c r="AB19" s="1342"/>
      <c r="AC19" s="1342"/>
    </row>
    <row r="21" spans="3:29" x14ac:dyDescent="0.4">
      <c r="C21" s="35" t="s">
        <v>1144</v>
      </c>
    </row>
    <row r="22" spans="3:29" x14ac:dyDescent="0.4">
      <c r="E22" s="35" t="s">
        <v>1145</v>
      </c>
    </row>
    <row r="23" spans="3:29" x14ac:dyDescent="0.4">
      <c r="E23" s="35" t="s">
        <v>1146</v>
      </c>
    </row>
    <row r="25" spans="3:29" ht="90" customHeight="1" x14ac:dyDescent="0.4">
      <c r="D25" s="1341" t="s">
        <v>1147</v>
      </c>
      <c r="E25" s="1342"/>
      <c r="F25" s="1342"/>
      <c r="G25" s="1342"/>
      <c r="H25" s="1342"/>
      <c r="I25" s="1342"/>
      <c r="J25" s="1342"/>
      <c r="K25" s="1342"/>
      <c r="L25" s="1342"/>
      <c r="M25" s="1342"/>
      <c r="N25" s="1342"/>
      <c r="O25" s="1342"/>
      <c r="P25" s="1342"/>
      <c r="Q25" s="1342"/>
      <c r="R25" s="1342"/>
      <c r="S25" s="1342"/>
      <c r="T25" s="1342"/>
      <c r="U25" s="1342"/>
      <c r="V25" s="1342"/>
      <c r="W25" s="1342"/>
      <c r="X25" s="1342"/>
      <c r="Y25" s="1342"/>
      <c r="Z25" s="1342"/>
      <c r="AA25" s="1342"/>
      <c r="AB25" s="1342"/>
      <c r="AC25" s="1342"/>
    </row>
    <row r="28" spans="3:29" x14ac:dyDescent="0.4">
      <c r="C28" s="36" t="s">
        <v>1095</v>
      </c>
    </row>
    <row r="29" spans="3:29" x14ac:dyDescent="0.4">
      <c r="C29" s="36" t="s">
        <v>1096</v>
      </c>
    </row>
    <row r="30" spans="3:29" x14ac:dyDescent="0.4">
      <c r="C30" s="94" t="s">
        <v>1097</v>
      </c>
    </row>
    <row r="31" spans="3:29" x14ac:dyDescent="0.4">
      <c r="C31" s="94" t="s">
        <v>1098</v>
      </c>
    </row>
    <row r="32" spans="3:29" x14ac:dyDescent="0.4">
      <c r="C32" s="37" t="s">
        <v>1099</v>
      </c>
      <c r="P32" s="35" t="s">
        <v>827</v>
      </c>
    </row>
    <row r="33" spans="3:34" x14ac:dyDescent="0.4">
      <c r="C33" s="94" t="s">
        <v>1102</v>
      </c>
    </row>
    <row r="34" spans="3:34" x14ac:dyDescent="0.4">
      <c r="C34" s="94"/>
    </row>
    <row r="35" spans="3:34" x14ac:dyDescent="0.4">
      <c r="C35" s="36" t="s">
        <v>1094</v>
      </c>
    </row>
    <row r="36" spans="3:34" x14ac:dyDescent="0.4">
      <c r="C36" s="36" t="s">
        <v>1103</v>
      </c>
    </row>
    <row r="37" spans="3:34" ht="16.2" thickBot="1" x14ac:dyDescent="0.45"/>
    <row r="38" spans="3:34" ht="16.2" thickBot="1" x14ac:dyDescent="0.45">
      <c r="C38" s="47" t="s">
        <v>419</v>
      </c>
      <c r="G38" s="1333">
        <v>13</v>
      </c>
      <c r="H38" s="1329"/>
      <c r="I38" s="1329">
        <v>12</v>
      </c>
      <c r="J38" s="1336"/>
      <c r="K38" s="1333">
        <v>11</v>
      </c>
      <c r="L38" s="1329"/>
      <c r="M38" s="1329">
        <v>10</v>
      </c>
      <c r="N38" s="1329"/>
      <c r="O38" s="1329">
        <v>9</v>
      </c>
      <c r="P38" s="1329"/>
      <c r="Q38" s="1329">
        <v>8</v>
      </c>
      <c r="R38" s="1330"/>
      <c r="S38" s="1333">
        <v>7</v>
      </c>
      <c r="T38" s="1329"/>
      <c r="U38" s="1329">
        <v>6</v>
      </c>
      <c r="V38" s="1329"/>
      <c r="W38" s="1329">
        <v>5</v>
      </c>
      <c r="X38" s="1329"/>
      <c r="Y38" s="1329">
        <v>4</v>
      </c>
      <c r="Z38" s="1330"/>
      <c r="AA38" s="1333">
        <v>3</v>
      </c>
      <c r="AB38" s="1329"/>
      <c r="AC38" s="1329">
        <v>2</v>
      </c>
      <c r="AD38" s="1329"/>
      <c r="AE38" s="1329">
        <v>1</v>
      </c>
      <c r="AF38" s="1329"/>
      <c r="AG38" s="1329">
        <v>0</v>
      </c>
      <c r="AH38" s="1330"/>
    </row>
    <row r="39" spans="3:34" x14ac:dyDescent="0.4">
      <c r="G39" s="1331" t="s">
        <v>420</v>
      </c>
      <c r="H39" s="1174"/>
      <c r="I39" s="1174" t="s">
        <v>421</v>
      </c>
      <c r="J39" s="1332"/>
      <c r="K39" s="1331" t="s">
        <v>421</v>
      </c>
      <c r="L39" s="1174"/>
      <c r="M39" s="1174" t="s">
        <v>421</v>
      </c>
      <c r="N39" s="1174"/>
      <c r="O39" s="1174" t="s">
        <v>422</v>
      </c>
      <c r="P39" s="1174"/>
      <c r="Q39" s="1174" t="s">
        <v>422</v>
      </c>
      <c r="R39" s="1290"/>
      <c r="S39" s="1331" t="s">
        <v>422</v>
      </c>
      <c r="T39" s="1174"/>
      <c r="U39" s="1174" t="s">
        <v>423</v>
      </c>
      <c r="V39" s="1174"/>
      <c r="W39" s="1174" t="s">
        <v>424</v>
      </c>
      <c r="X39" s="1174"/>
      <c r="Y39" s="1174" t="s">
        <v>424</v>
      </c>
      <c r="Z39" s="1290"/>
      <c r="AA39" s="1331" t="s">
        <v>424</v>
      </c>
      <c r="AB39" s="1174"/>
      <c r="AC39" s="1174" t="s">
        <v>425</v>
      </c>
      <c r="AD39" s="1174"/>
      <c r="AE39" s="1174" t="s">
        <v>425</v>
      </c>
      <c r="AF39" s="1174"/>
      <c r="AG39" s="1174" t="s">
        <v>426</v>
      </c>
      <c r="AH39" s="1290"/>
    </row>
    <row r="40" spans="3:34" ht="16.2" thickBot="1" x14ac:dyDescent="0.45">
      <c r="G40" s="1326">
        <v>1</v>
      </c>
      <c r="H40" s="1321"/>
      <c r="I40" s="1321">
        <v>1</v>
      </c>
      <c r="J40" s="1327"/>
      <c r="K40" s="1325">
        <v>1</v>
      </c>
      <c r="L40" s="1321"/>
      <c r="M40" s="1321">
        <v>0</v>
      </c>
      <c r="N40" s="1321"/>
      <c r="O40" s="1321">
        <v>0</v>
      </c>
      <c r="P40" s="1321"/>
      <c r="Q40" s="1321"/>
      <c r="R40" s="1322"/>
      <c r="S40" s="1325"/>
      <c r="T40" s="1321"/>
      <c r="U40" s="1321">
        <v>1</v>
      </c>
      <c r="V40" s="1321"/>
      <c r="W40" s="1321">
        <v>0</v>
      </c>
      <c r="X40" s="1321"/>
      <c r="Y40" s="1321">
        <v>0</v>
      </c>
      <c r="Z40" s="1322"/>
      <c r="AA40" s="1325">
        <v>1</v>
      </c>
      <c r="AB40" s="1321"/>
      <c r="AC40" s="1321">
        <v>0</v>
      </c>
      <c r="AD40" s="1321"/>
      <c r="AE40" s="1321">
        <v>0</v>
      </c>
      <c r="AF40" s="1321"/>
      <c r="AG40" s="1321">
        <v>1</v>
      </c>
      <c r="AH40" s="1322"/>
    </row>
    <row r="41" spans="3:34" ht="81" customHeight="1" x14ac:dyDescent="0.4">
      <c r="G41" s="1323" t="s">
        <v>427</v>
      </c>
      <c r="H41" s="1324"/>
      <c r="I41" s="1141" t="s">
        <v>1101</v>
      </c>
      <c r="J41" s="1134"/>
      <c r="K41" s="1134"/>
      <c r="L41" s="1134"/>
      <c r="M41" s="1134"/>
      <c r="N41" s="1134"/>
      <c r="O41" s="1328" t="s">
        <v>428</v>
      </c>
      <c r="P41" s="1137"/>
      <c r="Q41" s="1137"/>
      <c r="R41" s="1137"/>
      <c r="S41" s="1137"/>
      <c r="T41" s="1137"/>
      <c r="U41" s="1141" t="s">
        <v>429</v>
      </c>
      <c r="V41" s="1134"/>
      <c r="W41" s="1328" t="s">
        <v>1104</v>
      </c>
      <c r="X41" s="1137"/>
      <c r="Y41" s="1137"/>
      <c r="Z41" s="1137"/>
      <c r="AA41" s="1137"/>
      <c r="AB41" s="1137"/>
      <c r="AC41" s="1328" t="s">
        <v>430</v>
      </c>
      <c r="AD41" s="1137"/>
      <c r="AE41" s="1137"/>
      <c r="AF41" s="1137"/>
      <c r="AG41" s="1141" t="s">
        <v>431</v>
      </c>
      <c r="AH41" s="1134"/>
    </row>
    <row r="42" spans="3:34" x14ac:dyDescent="0.4">
      <c r="C42" s="59" t="s">
        <v>476</v>
      </c>
      <c r="R42" s="51"/>
    </row>
    <row r="43" spans="3:34" x14ac:dyDescent="0.4">
      <c r="C43" s="59" t="s">
        <v>477</v>
      </c>
      <c r="R43" s="51"/>
    </row>
    <row r="44" spans="3:34" x14ac:dyDescent="0.4">
      <c r="C44" s="59"/>
      <c r="R44" s="51"/>
    </row>
    <row r="45" spans="3:34" x14ac:dyDescent="0.4">
      <c r="C45" s="36" t="s">
        <v>432</v>
      </c>
    </row>
    <row r="46" spans="3:34" x14ac:dyDescent="0.4">
      <c r="C46" s="35" t="s">
        <v>433</v>
      </c>
    </row>
    <row r="47" spans="3:34" x14ac:dyDescent="0.4">
      <c r="C47" s="35" t="s">
        <v>435</v>
      </c>
    </row>
    <row r="49" spans="3:58" x14ac:dyDescent="0.4">
      <c r="C49" s="36" t="s">
        <v>434</v>
      </c>
      <c r="R49" s="51"/>
    </row>
    <row r="50" spans="3:58" x14ac:dyDescent="0.4">
      <c r="C50" s="51" t="s">
        <v>1113</v>
      </c>
    </row>
    <row r="51" spans="3:58" x14ac:dyDescent="0.4">
      <c r="C51" s="51" t="s">
        <v>491</v>
      </c>
    </row>
    <row r="52" spans="3:58" x14ac:dyDescent="0.4">
      <c r="C52" s="51" t="s">
        <v>492</v>
      </c>
    </row>
    <row r="54" spans="3:58" x14ac:dyDescent="0.4">
      <c r="R54" s="35" t="s">
        <v>2525</v>
      </c>
    </row>
    <row r="55" spans="3:58" x14ac:dyDescent="0.4">
      <c r="K55" s="35" t="s">
        <v>1109</v>
      </c>
    </row>
    <row r="56" spans="3:58" x14ac:dyDescent="0.4">
      <c r="H56" s="35" t="s">
        <v>2526</v>
      </c>
    </row>
    <row r="57" spans="3:58" ht="16.2" thickBot="1" x14ac:dyDescent="0.45"/>
    <row r="58" spans="3:58" ht="18" customHeight="1" thickBot="1" x14ac:dyDescent="0.45">
      <c r="C58" s="35" t="s">
        <v>1111</v>
      </c>
      <c r="E58" s="45"/>
      <c r="F58" s="45"/>
      <c r="G58" s="1294" t="s">
        <v>1108</v>
      </c>
      <c r="H58" s="1143"/>
      <c r="I58" s="1295" t="s">
        <v>1105</v>
      </c>
      <c r="J58" s="1296"/>
      <c r="K58" s="45"/>
      <c r="L58" s="45"/>
      <c r="M58" s="45"/>
      <c r="N58" s="45"/>
      <c r="O58" s="45"/>
      <c r="P58" s="45"/>
      <c r="Q58" s="45"/>
      <c r="R58" s="45"/>
      <c r="S58" s="1337" t="s">
        <v>1106</v>
      </c>
      <c r="T58" s="1338"/>
      <c r="U58" s="1339" t="s">
        <v>1107</v>
      </c>
      <c r="V58" s="1340"/>
      <c r="W58" s="45"/>
      <c r="X58" s="45"/>
      <c r="Y58" s="45"/>
      <c r="Z58" s="45"/>
      <c r="AA58" s="45"/>
      <c r="AB58" s="45"/>
      <c r="AC58" s="45"/>
      <c r="AD58" s="45"/>
      <c r="AE58" s="1294" t="s">
        <v>1108</v>
      </c>
      <c r="AF58" s="1143"/>
      <c r="AG58" s="1295" t="s">
        <v>1105</v>
      </c>
      <c r="AH58" s="1296"/>
      <c r="AI58" s="45"/>
      <c r="AJ58" s="45"/>
      <c r="AK58" s="45"/>
    </row>
    <row r="61" spans="3:58" x14ac:dyDescent="0.4">
      <c r="M61" s="35" t="s">
        <v>2526</v>
      </c>
    </row>
    <row r="62" spans="3:58" ht="16.2" thickBot="1" x14ac:dyDescent="0.45"/>
    <row r="63" spans="3:58" ht="16.2" thickBot="1" x14ac:dyDescent="0.45">
      <c r="C63" s="90" t="s">
        <v>413</v>
      </c>
      <c r="F63" s="42"/>
      <c r="G63" s="44"/>
      <c r="H63" s="279"/>
      <c r="I63" s="279"/>
      <c r="J63" s="279"/>
      <c r="K63" s="279"/>
      <c r="L63" s="279"/>
      <c r="M63" s="279"/>
      <c r="N63" s="45"/>
      <c r="O63" s="271"/>
      <c r="P63" s="44"/>
      <c r="Q63" s="279"/>
      <c r="R63" s="279"/>
      <c r="S63" s="279"/>
      <c r="T63" s="279"/>
      <c r="U63" s="279"/>
      <c r="V63" s="279"/>
      <c r="W63" s="45"/>
      <c r="X63" s="40"/>
      <c r="Y63" s="41"/>
      <c r="Z63" s="41"/>
      <c r="AA63" s="41"/>
      <c r="AB63" s="41"/>
      <c r="AC63" s="41"/>
      <c r="AD63" s="41"/>
      <c r="AE63" s="41"/>
      <c r="AF63" s="41"/>
      <c r="AG63" s="41"/>
      <c r="AH63" s="41"/>
      <c r="AI63" s="41"/>
      <c r="AJ63" s="43"/>
      <c r="AK63" s="43"/>
      <c r="AL63" s="43"/>
      <c r="AM63" s="43"/>
      <c r="AN63" s="43"/>
      <c r="AO63" s="43"/>
      <c r="AP63" s="43"/>
      <c r="AQ63" s="43"/>
      <c r="AR63" s="43"/>
      <c r="AS63" s="43"/>
      <c r="AT63" s="43"/>
      <c r="AU63" s="43"/>
      <c r="AV63" s="43"/>
      <c r="AW63" s="43"/>
      <c r="AX63" s="43"/>
      <c r="AY63" s="43"/>
      <c r="AZ63" s="43"/>
      <c r="BA63" s="43"/>
      <c r="BB63" s="43"/>
      <c r="BC63" s="43"/>
      <c r="BD63" s="43"/>
      <c r="BE63" s="43"/>
      <c r="BF63" s="43"/>
    </row>
    <row r="64" spans="3:58" ht="7.95" customHeight="1" thickBot="1" x14ac:dyDescent="0.45"/>
    <row r="65" spans="2:58" ht="18" customHeight="1" x14ac:dyDescent="0.4">
      <c r="C65" s="90" t="s">
        <v>24</v>
      </c>
      <c r="H65" s="1299" t="s">
        <v>2527</v>
      </c>
      <c r="I65" s="1300"/>
      <c r="J65" s="1300"/>
      <c r="K65" s="1300"/>
      <c r="L65" s="1300"/>
      <c r="M65" s="1301"/>
      <c r="Q65" s="1311" t="s">
        <v>1112</v>
      </c>
      <c r="R65" s="1312"/>
      <c r="S65" s="1312"/>
      <c r="T65" s="1312"/>
      <c r="U65" s="1312"/>
      <c r="V65" s="1313"/>
    </row>
    <row r="66" spans="2:58" ht="17.399999999999999" customHeight="1" thickBot="1" x14ac:dyDescent="0.45">
      <c r="H66" s="1302"/>
      <c r="I66" s="1303"/>
      <c r="J66" s="1303"/>
      <c r="K66" s="1303"/>
      <c r="L66" s="1303"/>
      <c r="M66" s="1304"/>
      <c r="Q66" s="1314"/>
      <c r="R66" s="1315"/>
      <c r="S66" s="1315"/>
      <c r="T66" s="1315"/>
      <c r="U66" s="1315"/>
      <c r="V66" s="1316"/>
    </row>
    <row r="68" spans="2:58" x14ac:dyDescent="0.4">
      <c r="L68" s="37" t="s">
        <v>493</v>
      </c>
    </row>
    <row r="69" spans="2:58" ht="16.2" thickBot="1" x14ac:dyDescent="0.45">
      <c r="S69" s="37" t="s">
        <v>2534</v>
      </c>
      <c r="AX69" s="37" t="s">
        <v>485</v>
      </c>
    </row>
    <row r="70" spans="2:58" ht="7.95" customHeight="1" x14ac:dyDescent="0.4">
      <c r="F70" s="50"/>
      <c r="G70" s="48"/>
      <c r="H70" s="48"/>
      <c r="I70" s="48"/>
      <c r="J70" s="48"/>
      <c r="K70" s="48"/>
      <c r="L70" s="48"/>
      <c r="M70" s="48"/>
      <c r="N70" s="48"/>
      <c r="O70" s="48"/>
      <c r="P70" s="48"/>
      <c r="Q70" s="48"/>
      <c r="R70" s="48"/>
      <c r="S70" s="48"/>
      <c r="T70" s="48"/>
      <c r="U70" s="48"/>
      <c r="V70" s="48"/>
      <c r="W70" s="48"/>
      <c r="X70" s="48"/>
      <c r="Y70" s="48"/>
      <c r="Z70" s="48"/>
      <c r="AA70" s="48"/>
      <c r="AB70" s="48"/>
      <c r="AC70" s="48"/>
      <c r="AD70" s="48"/>
      <c r="AE70" s="48"/>
      <c r="AF70" s="48"/>
      <c r="AG70" s="48"/>
      <c r="AH70" s="48"/>
      <c r="AI70" s="48"/>
      <c r="AJ70" s="48"/>
      <c r="AK70" s="48"/>
      <c r="AL70" s="48"/>
      <c r="AM70" s="48"/>
      <c r="AN70" s="48"/>
      <c r="AO70" s="48"/>
      <c r="AP70" s="48"/>
      <c r="AQ70" s="48"/>
      <c r="AR70" s="48"/>
      <c r="AS70" s="277"/>
      <c r="AT70" s="278"/>
      <c r="AU70" s="48"/>
      <c r="AV70" s="48"/>
      <c r="AW70" s="48"/>
      <c r="AX70" s="48"/>
      <c r="AY70" s="48"/>
      <c r="AZ70" s="48"/>
      <c r="BA70" s="48"/>
      <c r="BB70" s="48"/>
      <c r="BC70" s="48"/>
      <c r="BD70" s="48"/>
      <c r="BE70" s="48"/>
      <c r="BF70" s="48"/>
    </row>
    <row r="71" spans="2:58" ht="7.95" customHeight="1" thickBot="1" x14ac:dyDescent="0.45"/>
    <row r="72" spans="2:58" ht="16.2" thickBot="1" x14ac:dyDescent="0.45">
      <c r="C72" s="90" t="s">
        <v>413</v>
      </c>
      <c r="F72" s="42"/>
      <c r="G72" s="44"/>
      <c r="H72" s="45"/>
      <c r="I72" s="45"/>
      <c r="J72" s="45"/>
      <c r="K72" s="45"/>
      <c r="L72" s="271"/>
      <c r="M72" s="44"/>
      <c r="N72" s="45"/>
      <c r="O72" s="45"/>
      <c r="P72" s="45"/>
      <c r="Q72" s="45"/>
      <c r="R72" s="271"/>
      <c r="S72" s="44"/>
      <c r="T72" s="45"/>
      <c r="U72" s="45"/>
      <c r="V72" s="45"/>
      <c r="W72" s="45"/>
      <c r="X72" s="271"/>
      <c r="Y72" s="44"/>
      <c r="Z72" s="45"/>
      <c r="AA72" s="45"/>
      <c r="AB72" s="45"/>
      <c r="AC72" s="45"/>
      <c r="AD72" s="271"/>
      <c r="AE72" s="44"/>
      <c r="AF72" s="45"/>
      <c r="AG72" s="45"/>
      <c r="AH72" s="45"/>
      <c r="AI72" s="45"/>
      <c r="AJ72" s="271"/>
      <c r="AK72" s="44"/>
      <c r="AL72" s="45"/>
      <c r="AM72" s="271"/>
      <c r="AN72" s="44"/>
      <c r="AO72" s="45"/>
      <c r="AP72" s="45"/>
      <c r="AQ72" s="45"/>
      <c r="AR72" s="45"/>
      <c r="AS72" s="40"/>
      <c r="AT72" s="42"/>
      <c r="AU72" s="44"/>
      <c r="AV72" s="45"/>
      <c r="AW72" s="45"/>
      <c r="AX72" s="45"/>
      <c r="AY72" s="45"/>
      <c r="AZ72" s="271"/>
      <c r="BA72" s="44"/>
      <c r="BB72" s="45"/>
      <c r="BC72" s="45"/>
      <c r="BD72" s="45"/>
      <c r="BE72" s="45"/>
      <c r="BF72" s="271"/>
    </row>
    <row r="73" spans="2:58" ht="7.95" customHeight="1" thickBot="1" x14ac:dyDescent="0.45"/>
    <row r="74" spans="2:58" ht="18" customHeight="1" x14ac:dyDescent="0.4">
      <c r="C74" s="90" t="s">
        <v>24</v>
      </c>
      <c r="H74" s="1305" t="s">
        <v>2528</v>
      </c>
      <c r="I74" s="1306"/>
      <c r="J74" s="1307"/>
      <c r="N74" s="1305" t="s">
        <v>2529</v>
      </c>
      <c r="O74" s="1306"/>
      <c r="P74" s="1307"/>
      <c r="T74" s="1299" t="s">
        <v>2530</v>
      </c>
      <c r="U74" s="1317"/>
      <c r="V74" s="1318"/>
      <c r="Z74" s="1299" t="s">
        <v>2531</v>
      </c>
      <c r="AA74" s="1317"/>
      <c r="AB74" s="1318"/>
      <c r="AF74" s="1299" t="s">
        <v>2532</v>
      </c>
      <c r="AG74" s="1317"/>
      <c r="AH74" s="1318"/>
      <c r="AO74" s="1299" t="s">
        <v>2533</v>
      </c>
      <c r="AP74" s="1317"/>
      <c r="AQ74" s="1318"/>
      <c r="AV74" s="1305" t="s">
        <v>486</v>
      </c>
      <c r="AW74" s="1306"/>
      <c r="AX74" s="1307"/>
      <c r="BB74" s="1305" t="s">
        <v>487</v>
      </c>
      <c r="BC74" s="1306"/>
      <c r="BD74" s="1307"/>
    </row>
    <row r="75" spans="2:58" ht="16.2" thickBot="1" x14ac:dyDescent="0.45">
      <c r="H75" s="1308"/>
      <c r="I75" s="1309"/>
      <c r="J75" s="1310"/>
      <c r="N75" s="1308"/>
      <c r="O75" s="1309"/>
      <c r="P75" s="1310"/>
      <c r="T75" s="1319"/>
      <c r="U75" s="1211"/>
      <c r="V75" s="1320"/>
      <c r="Z75" s="1319"/>
      <c r="AA75" s="1211"/>
      <c r="AB75" s="1320"/>
      <c r="AF75" s="1319"/>
      <c r="AG75" s="1211"/>
      <c r="AH75" s="1320"/>
      <c r="AO75" s="1319"/>
      <c r="AP75" s="1211"/>
      <c r="AQ75" s="1320"/>
      <c r="AV75" s="1308"/>
      <c r="AW75" s="1309"/>
      <c r="AX75" s="1310"/>
      <c r="BB75" s="1308"/>
      <c r="BC75" s="1309"/>
      <c r="BD75" s="1310"/>
    </row>
    <row r="77" spans="2:58" x14ac:dyDescent="0.4">
      <c r="H77" s="35" t="s">
        <v>478</v>
      </c>
      <c r="N77" s="35" t="s">
        <v>478</v>
      </c>
      <c r="T77" s="35" t="s">
        <v>478</v>
      </c>
      <c r="Z77" s="35" t="s">
        <v>478</v>
      </c>
      <c r="AF77" s="35" t="s">
        <v>478</v>
      </c>
      <c r="AO77" s="35" t="s">
        <v>478</v>
      </c>
      <c r="AV77" s="35" t="s">
        <v>488</v>
      </c>
      <c r="BB77" s="35" t="s">
        <v>488</v>
      </c>
    </row>
    <row r="78" spans="2:58" x14ac:dyDescent="0.4">
      <c r="C78" s="36"/>
      <c r="H78" s="35" t="s">
        <v>480</v>
      </c>
      <c r="N78" s="35" t="s">
        <v>479</v>
      </c>
      <c r="R78" s="51"/>
      <c r="T78" s="35" t="s">
        <v>481</v>
      </c>
      <c r="Z78" s="35" t="s">
        <v>482</v>
      </c>
      <c r="AF78" s="35" t="s">
        <v>483</v>
      </c>
      <c r="AO78" s="35" t="s">
        <v>484</v>
      </c>
      <c r="AV78" s="35" t="s">
        <v>489</v>
      </c>
      <c r="BB78" s="35" t="s">
        <v>490</v>
      </c>
      <c r="BF78" s="51"/>
    </row>
    <row r="80" spans="2:58" ht="16.2" thickBot="1" x14ac:dyDescent="0.45">
      <c r="B80" s="272" t="s">
        <v>415</v>
      </c>
      <c r="C80" s="272" t="s">
        <v>414</v>
      </c>
    </row>
    <row r="81" spans="2:42" ht="16.2" thickBot="1" x14ac:dyDescent="0.45">
      <c r="B81" s="90" t="s">
        <v>21</v>
      </c>
      <c r="C81" s="90" t="s">
        <v>413</v>
      </c>
      <c r="F81" s="42"/>
      <c r="G81" s="44"/>
      <c r="H81" s="45"/>
      <c r="I81" s="45"/>
      <c r="J81" s="45"/>
      <c r="K81" s="45"/>
      <c r="L81" s="45"/>
      <c r="M81" s="45"/>
      <c r="N81" s="45"/>
      <c r="O81" s="45"/>
      <c r="P81" s="45"/>
      <c r="Q81" s="45"/>
      <c r="R81" s="45"/>
      <c r="S81" s="45"/>
      <c r="T81" s="45"/>
      <c r="U81" s="45"/>
      <c r="V81" s="45"/>
      <c r="W81" s="45"/>
      <c r="X81" s="45"/>
      <c r="Y81" s="45"/>
      <c r="Z81" s="45"/>
      <c r="AA81" s="45"/>
      <c r="AB81" s="45"/>
      <c r="AC81" s="45"/>
      <c r="AD81" s="45"/>
      <c r="AE81" s="45"/>
      <c r="AF81" s="45"/>
      <c r="AG81" s="45"/>
      <c r="AH81" s="45"/>
      <c r="AI81" s="45"/>
      <c r="AJ81" s="45"/>
      <c r="AK81" s="45"/>
      <c r="AL81" s="45"/>
      <c r="AM81" s="45"/>
      <c r="AN81" s="45"/>
      <c r="AO81" s="40"/>
      <c r="AP81" s="41"/>
    </row>
    <row r="82" spans="2:42" ht="7.95" customHeight="1" thickBot="1" x14ac:dyDescent="0.45">
      <c r="B82" s="90"/>
      <c r="C82" s="90"/>
    </row>
    <row r="83" spans="2:42" ht="16.2" thickBot="1" x14ac:dyDescent="0.45">
      <c r="B83" s="90" t="s">
        <v>418</v>
      </c>
      <c r="C83" s="90" t="s">
        <v>133</v>
      </c>
      <c r="E83" s="45"/>
      <c r="F83" s="45"/>
      <c r="G83" s="45"/>
      <c r="H83" s="46"/>
      <c r="I83" s="271"/>
      <c r="J83" s="46"/>
      <c r="K83" s="271"/>
      <c r="L83" s="46"/>
      <c r="M83" s="271"/>
      <c r="N83" s="46"/>
      <c r="O83" s="271"/>
      <c r="P83" s="46"/>
      <c r="Q83" s="271"/>
      <c r="R83" s="46"/>
      <c r="S83" s="271"/>
      <c r="T83" s="46"/>
      <c r="U83" s="271"/>
      <c r="V83" s="46"/>
      <c r="W83" s="271"/>
      <c r="X83" s="46"/>
      <c r="Y83" s="271"/>
      <c r="Z83" s="46"/>
      <c r="AA83" s="271"/>
      <c r="AB83" s="46"/>
      <c r="AC83" s="271"/>
      <c r="AD83" s="46"/>
      <c r="AE83" s="271"/>
      <c r="AF83" s="46"/>
      <c r="AG83" s="271"/>
      <c r="AH83" s="46"/>
      <c r="AI83" s="271"/>
      <c r="AJ83" s="46"/>
      <c r="AK83" s="271"/>
      <c r="AL83" s="46"/>
      <c r="AM83" s="271"/>
      <c r="AN83" s="45"/>
      <c r="AO83" s="45"/>
      <c r="AP83" s="45"/>
    </row>
    <row r="84" spans="2:42" ht="7.95" customHeight="1" thickBot="1" x14ac:dyDescent="0.45">
      <c r="B84" s="90"/>
      <c r="C84" s="90"/>
    </row>
    <row r="85" spans="2:42" ht="16.2" thickBot="1" x14ac:dyDescent="0.45">
      <c r="B85" s="90" t="s">
        <v>140</v>
      </c>
      <c r="C85" s="90" t="s">
        <v>416</v>
      </c>
      <c r="H85" s="1294" t="s">
        <v>437</v>
      </c>
      <c r="I85" s="1143"/>
      <c r="J85" s="1294" t="s">
        <v>438</v>
      </c>
      <c r="K85" s="1143"/>
      <c r="L85" s="1294" t="s">
        <v>439</v>
      </c>
      <c r="M85" s="1143"/>
      <c r="N85" s="1294" t="s">
        <v>440</v>
      </c>
      <c r="O85" s="1143"/>
      <c r="P85" s="1294" t="s">
        <v>441</v>
      </c>
      <c r="Q85" s="1143"/>
      <c r="R85" s="1294" t="s">
        <v>442</v>
      </c>
      <c r="S85" s="1143"/>
      <c r="T85" s="1294" t="s">
        <v>443</v>
      </c>
      <c r="U85" s="1143"/>
      <c r="V85" s="1294" t="s">
        <v>444</v>
      </c>
      <c r="W85" s="1143"/>
      <c r="X85" s="1294" t="s">
        <v>445</v>
      </c>
      <c r="Y85" s="1143"/>
      <c r="Z85" s="1294" t="s">
        <v>446</v>
      </c>
      <c r="AA85" s="1143"/>
      <c r="AB85" s="1294" t="s">
        <v>447</v>
      </c>
      <c r="AC85" s="1143"/>
      <c r="AD85" s="1294" t="s">
        <v>448</v>
      </c>
      <c r="AE85" s="1143"/>
      <c r="AF85" s="1294" t="s">
        <v>449</v>
      </c>
      <c r="AG85" s="1143"/>
      <c r="AH85" s="1294" t="s">
        <v>450</v>
      </c>
      <c r="AI85" s="1143"/>
      <c r="AJ85" s="1297" t="s">
        <v>436</v>
      </c>
      <c r="AK85" s="1298"/>
      <c r="AL85" s="1297" t="s">
        <v>436</v>
      </c>
      <c r="AM85" s="1298"/>
    </row>
    <row r="86" spans="2:42" ht="7.95" customHeight="1" thickBot="1" x14ac:dyDescent="0.45">
      <c r="B86" s="90"/>
      <c r="C86" s="90"/>
    </row>
    <row r="87" spans="2:42" ht="16.2" thickBot="1" x14ac:dyDescent="0.45">
      <c r="B87" s="90" t="s">
        <v>139</v>
      </c>
      <c r="C87" s="90" t="s">
        <v>417</v>
      </c>
      <c r="H87" s="1295" t="s">
        <v>460</v>
      </c>
      <c r="I87" s="1296"/>
      <c r="J87" s="1295" t="s">
        <v>461</v>
      </c>
      <c r="K87" s="1296"/>
      <c r="L87" s="1295" t="s">
        <v>462</v>
      </c>
      <c r="M87" s="1296"/>
      <c r="N87" s="1295" t="s">
        <v>463</v>
      </c>
      <c r="O87" s="1296"/>
      <c r="P87" s="1295" t="s">
        <v>464</v>
      </c>
      <c r="Q87" s="1296"/>
      <c r="R87" s="1295" t="s">
        <v>465</v>
      </c>
      <c r="S87" s="1296"/>
      <c r="T87" s="1295" t="s">
        <v>466</v>
      </c>
      <c r="U87" s="1296"/>
      <c r="V87" s="1295" t="s">
        <v>467</v>
      </c>
      <c r="W87" s="1296"/>
      <c r="X87" s="1295" t="s">
        <v>468</v>
      </c>
      <c r="Y87" s="1296"/>
      <c r="Z87" s="1295" t="s">
        <v>469</v>
      </c>
      <c r="AA87" s="1296"/>
      <c r="AB87" s="1295" t="s">
        <v>470</v>
      </c>
      <c r="AC87" s="1296"/>
      <c r="AD87" s="1295" t="s">
        <v>471</v>
      </c>
      <c r="AE87" s="1296"/>
      <c r="AF87" s="1295" t="s">
        <v>472</v>
      </c>
      <c r="AG87" s="1296"/>
      <c r="AH87" s="1295" t="s">
        <v>473</v>
      </c>
      <c r="AI87" s="1296"/>
      <c r="AJ87" s="1295" t="s">
        <v>474</v>
      </c>
      <c r="AK87" s="1296"/>
      <c r="AL87" s="1295" t="s">
        <v>475</v>
      </c>
      <c r="AM87" s="1296"/>
    </row>
    <row r="88" spans="2:42" ht="7.95" customHeight="1" x14ac:dyDescent="0.4">
      <c r="C88" s="47"/>
    </row>
    <row r="90" spans="2:42" x14ac:dyDescent="0.4">
      <c r="C90" s="36" t="s">
        <v>819</v>
      </c>
    </row>
    <row r="91" spans="2:42" x14ac:dyDescent="0.4">
      <c r="C91" s="94" t="s">
        <v>822</v>
      </c>
    </row>
    <row r="92" spans="2:42" x14ac:dyDescent="0.4">
      <c r="C92" s="35" t="s">
        <v>823</v>
      </c>
    </row>
    <row r="93" spans="2:42" x14ac:dyDescent="0.4">
      <c r="C93" s="35" t="s">
        <v>824</v>
      </c>
    </row>
    <row r="94" spans="2:42" x14ac:dyDescent="0.4">
      <c r="C94" s="35" t="s">
        <v>820</v>
      </c>
      <c r="O94" s="35" t="s">
        <v>825</v>
      </c>
      <c r="AA94" s="35" t="s">
        <v>827</v>
      </c>
    </row>
    <row r="95" spans="2:42" x14ac:dyDescent="0.4">
      <c r="C95" s="35" t="s">
        <v>821</v>
      </c>
      <c r="O95" s="35" t="s">
        <v>826</v>
      </c>
      <c r="AA95" s="35" t="s">
        <v>828</v>
      </c>
    </row>
    <row r="98" spans="3:58" x14ac:dyDescent="0.4">
      <c r="C98" s="36" t="s">
        <v>1043</v>
      </c>
    </row>
    <row r="99" spans="3:58" x14ac:dyDescent="0.4">
      <c r="C99" s="80" t="s">
        <v>1044</v>
      </c>
    </row>
    <row r="100" spans="3:58" x14ac:dyDescent="0.4">
      <c r="C100" s="35" t="s">
        <v>509</v>
      </c>
      <c r="I100" s="35" t="s">
        <v>1046</v>
      </c>
      <c r="W100" s="35" t="s">
        <v>1045</v>
      </c>
    </row>
    <row r="102" spans="3:58" x14ac:dyDescent="0.4">
      <c r="C102" s="36" t="s">
        <v>511</v>
      </c>
    </row>
    <row r="103" spans="3:58" x14ac:dyDescent="0.4">
      <c r="C103" s="35" t="s">
        <v>512</v>
      </c>
      <c r="H103" s="35" t="s">
        <v>1055</v>
      </c>
    </row>
    <row r="105" spans="3:58" x14ac:dyDescent="0.4">
      <c r="C105" s="35" t="s">
        <v>513</v>
      </c>
      <c r="H105" s="35" t="s">
        <v>514</v>
      </c>
    </row>
    <row r="107" spans="3:58" x14ac:dyDescent="0.4">
      <c r="C107" s="36" t="s">
        <v>515</v>
      </c>
    </row>
    <row r="108" spans="3:58" x14ac:dyDescent="0.4">
      <c r="M108" s="35" t="s">
        <v>519</v>
      </c>
    </row>
    <row r="109" spans="3:58" ht="16.2" thickBot="1" x14ac:dyDescent="0.45"/>
    <row r="110" spans="3:58" ht="16.2" thickBot="1" x14ac:dyDescent="0.45">
      <c r="C110" s="90" t="s">
        <v>494</v>
      </c>
      <c r="F110" s="42"/>
      <c r="G110" s="44"/>
      <c r="H110" s="279"/>
      <c r="I110" s="279"/>
      <c r="J110" s="279"/>
      <c r="K110" s="279"/>
      <c r="L110" s="40"/>
      <c r="M110" s="41"/>
      <c r="N110" s="41"/>
      <c r="O110" s="41"/>
      <c r="P110" s="41"/>
      <c r="Q110" s="41"/>
      <c r="R110" s="41"/>
      <c r="S110" s="41"/>
      <c r="T110" s="41"/>
      <c r="U110" s="41"/>
      <c r="V110" s="41"/>
      <c r="W110" s="41"/>
      <c r="X110" s="41"/>
      <c r="Y110" s="41"/>
      <c r="Z110" s="41"/>
      <c r="AA110" s="41"/>
      <c r="AB110" s="41"/>
      <c r="AC110" s="41"/>
      <c r="AD110" s="42"/>
      <c r="AE110" s="44"/>
      <c r="AF110" s="279"/>
      <c r="AG110" s="279"/>
      <c r="AH110" s="279"/>
      <c r="AI110" s="279"/>
      <c r="AJ110" s="41"/>
      <c r="AK110" s="43"/>
      <c r="AL110" s="43"/>
      <c r="AM110" s="43"/>
      <c r="AN110" s="43"/>
      <c r="AO110" s="43"/>
      <c r="AP110" s="43"/>
      <c r="AQ110" s="43"/>
      <c r="AR110" s="43"/>
      <c r="AS110" s="43"/>
      <c r="AT110" s="43"/>
      <c r="AU110" s="43"/>
      <c r="AV110" s="43"/>
      <c r="AW110" s="43"/>
      <c r="AX110" s="43"/>
      <c r="AY110" s="43"/>
      <c r="AZ110" s="43"/>
      <c r="BA110" s="43"/>
      <c r="BB110" s="43"/>
      <c r="BC110" s="43"/>
      <c r="BD110" s="43"/>
      <c r="BE110" s="43"/>
      <c r="BF110" s="43"/>
    </row>
    <row r="111" spans="3:58" ht="7.95" customHeight="1" thickBot="1" x14ac:dyDescent="0.45"/>
    <row r="112" spans="3:58" ht="18" customHeight="1" x14ac:dyDescent="0.4">
      <c r="C112" s="90" t="s">
        <v>25</v>
      </c>
      <c r="H112" s="1299" t="s">
        <v>518</v>
      </c>
      <c r="I112" s="1300"/>
      <c r="J112" s="1301"/>
      <c r="AF112" s="1299" t="s">
        <v>518</v>
      </c>
      <c r="AG112" s="1300"/>
      <c r="AH112" s="1301"/>
    </row>
    <row r="113" spans="2:58" ht="17.399999999999999" customHeight="1" thickBot="1" x14ac:dyDescent="0.45">
      <c r="H113" s="1302"/>
      <c r="I113" s="1303"/>
      <c r="J113" s="1304"/>
      <c r="AF113" s="1302"/>
      <c r="AG113" s="1303"/>
      <c r="AH113" s="1304"/>
    </row>
    <row r="114" spans="2:58" ht="17.399999999999999" customHeight="1" x14ac:dyDescent="0.4"/>
    <row r="115" spans="2:58" x14ac:dyDescent="0.4">
      <c r="L115" s="37"/>
    </row>
    <row r="116" spans="2:58" ht="7.95" customHeight="1" thickBot="1" x14ac:dyDescent="0.45"/>
    <row r="117" spans="2:58" ht="16.2" thickBot="1" x14ac:dyDescent="0.45">
      <c r="C117" s="90" t="s">
        <v>494</v>
      </c>
      <c r="F117" s="42"/>
      <c r="G117" s="44"/>
      <c r="H117" s="45"/>
      <c r="I117" s="45"/>
      <c r="J117" s="45"/>
      <c r="K117" s="45"/>
      <c r="L117" s="271"/>
      <c r="M117" s="44"/>
      <c r="N117" s="45"/>
      <c r="O117" s="45"/>
      <c r="P117" s="45"/>
      <c r="Q117" s="45"/>
      <c r="R117" s="40"/>
      <c r="S117" s="41"/>
      <c r="T117" s="41"/>
      <c r="U117" s="41"/>
      <c r="V117" s="41"/>
      <c r="W117" s="41"/>
      <c r="X117" s="41"/>
      <c r="Y117" s="41"/>
      <c r="Z117" s="41"/>
      <c r="AA117" s="41"/>
      <c r="AB117" s="41"/>
      <c r="AC117" s="41"/>
      <c r="AD117" s="41"/>
      <c r="AE117" s="41"/>
    </row>
    <row r="118" spans="2:58" ht="7.95" customHeight="1" thickBot="1" x14ac:dyDescent="0.45"/>
    <row r="119" spans="2:58" ht="18" customHeight="1" x14ac:dyDescent="0.4">
      <c r="C119" s="90" t="s">
        <v>25</v>
      </c>
      <c r="H119" s="1305" t="s">
        <v>516</v>
      </c>
      <c r="I119" s="1306"/>
      <c r="J119" s="1307"/>
      <c r="N119" s="1305" t="s">
        <v>517</v>
      </c>
      <c r="O119" s="1306"/>
      <c r="P119" s="1307"/>
    </row>
    <row r="120" spans="2:58" ht="16.2" thickBot="1" x14ac:dyDescent="0.45">
      <c r="H120" s="1308"/>
      <c r="I120" s="1309"/>
      <c r="J120" s="1310"/>
      <c r="N120" s="1308"/>
      <c r="O120" s="1309"/>
      <c r="P120" s="1310"/>
    </row>
    <row r="124" spans="2:58" ht="16.2" thickBot="1" x14ac:dyDescent="0.45">
      <c r="B124" s="272" t="s">
        <v>415</v>
      </c>
      <c r="C124" s="272" t="s">
        <v>1047</v>
      </c>
    </row>
    <row r="125" spans="2:58" ht="16.2" thickBot="1" x14ac:dyDescent="0.45">
      <c r="B125" s="90" t="s">
        <v>21</v>
      </c>
      <c r="C125" s="90" t="s">
        <v>494</v>
      </c>
      <c r="F125" s="42"/>
      <c r="G125" s="44"/>
      <c r="H125" s="45"/>
      <c r="I125" s="45"/>
      <c r="J125" s="45"/>
      <c r="K125" s="45"/>
      <c r="L125" s="45"/>
      <c r="M125" s="45"/>
      <c r="N125" s="45"/>
      <c r="O125" s="45"/>
      <c r="P125" s="45"/>
      <c r="Q125" s="45"/>
      <c r="R125" s="45"/>
      <c r="S125" s="45"/>
      <c r="T125" s="45"/>
      <c r="U125" s="45"/>
      <c r="V125" s="45"/>
      <c r="W125" s="45"/>
      <c r="X125" s="45"/>
      <c r="Y125" s="45"/>
      <c r="Z125" s="45"/>
      <c r="AA125" s="45"/>
      <c r="AB125" s="45"/>
      <c r="AC125" s="45"/>
      <c r="AD125" s="45"/>
      <c r="AE125" s="45"/>
      <c r="AF125" s="45"/>
      <c r="AG125" s="45"/>
      <c r="AH125" s="45"/>
      <c r="AI125" s="45"/>
      <c r="AJ125" s="45"/>
      <c r="AK125" s="45"/>
      <c r="AL125" s="45"/>
      <c r="AM125" s="45"/>
      <c r="AN125" s="45"/>
      <c r="AO125" s="45"/>
      <c r="AP125" s="45"/>
      <c r="AQ125" s="45"/>
      <c r="AR125" s="45"/>
      <c r="AS125" s="45"/>
      <c r="AT125" s="45"/>
      <c r="AU125" s="45"/>
      <c r="AV125" s="45"/>
      <c r="AW125" s="45"/>
      <c r="AX125" s="45"/>
      <c r="AY125" s="45"/>
      <c r="AZ125" s="45"/>
      <c r="BA125" s="45"/>
      <c r="BB125" s="45"/>
      <c r="BC125" s="45"/>
      <c r="BD125" s="45"/>
      <c r="BE125" s="40"/>
      <c r="BF125" s="41"/>
    </row>
    <row r="126" spans="2:58" ht="7.95" customHeight="1" thickBot="1" x14ac:dyDescent="0.45">
      <c r="B126" s="90"/>
      <c r="C126" s="90"/>
    </row>
    <row r="127" spans="2:58" ht="16.2" thickBot="1" x14ac:dyDescent="0.45">
      <c r="B127" s="90" t="s">
        <v>418</v>
      </c>
      <c r="C127" s="90" t="s">
        <v>495</v>
      </c>
      <c r="E127" s="45"/>
      <c r="F127" s="45"/>
      <c r="G127" s="45"/>
      <c r="H127" s="46"/>
      <c r="I127" s="280">
        <v>1</v>
      </c>
      <c r="J127" s="46"/>
      <c r="K127" s="280">
        <v>2</v>
      </c>
      <c r="L127" s="46"/>
      <c r="M127" s="280">
        <v>3</v>
      </c>
      <c r="N127" s="46"/>
      <c r="O127" s="280">
        <v>4</v>
      </c>
      <c r="P127" s="46"/>
      <c r="Q127" s="280">
        <v>5</v>
      </c>
      <c r="R127" s="46"/>
      <c r="S127" s="280">
        <v>6</v>
      </c>
      <c r="T127" s="46"/>
      <c r="U127" s="280">
        <v>7</v>
      </c>
      <c r="V127" s="46"/>
      <c r="W127" s="280">
        <v>8</v>
      </c>
      <c r="X127" s="46"/>
      <c r="Y127" s="280">
        <v>9</v>
      </c>
      <c r="Z127" s="46"/>
      <c r="AA127" s="280">
        <v>10</v>
      </c>
      <c r="AB127" s="46"/>
      <c r="AC127" s="280">
        <v>11</v>
      </c>
      <c r="AD127" s="46"/>
      <c r="AE127" s="280">
        <v>12</v>
      </c>
      <c r="AF127" s="46"/>
      <c r="AG127" s="280">
        <v>13</v>
      </c>
      <c r="AH127" s="46"/>
      <c r="AI127" s="280">
        <v>14</v>
      </c>
      <c r="AJ127" s="46"/>
      <c r="AK127" s="280">
        <v>15</v>
      </c>
      <c r="AL127" s="46"/>
      <c r="AM127" s="280">
        <v>16</v>
      </c>
      <c r="AN127" s="46"/>
      <c r="AO127" s="280">
        <v>17</v>
      </c>
      <c r="AP127" s="46"/>
      <c r="AQ127" s="280">
        <v>18</v>
      </c>
      <c r="AR127" s="46"/>
      <c r="AS127" s="280">
        <v>19</v>
      </c>
      <c r="AT127" s="46"/>
      <c r="AU127" s="280">
        <v>20</v>
      </c>
      <c r="AV127" s="46"/>
      <c r="AW127" s="280">
        <v>21</v>
      </c>
      <c r="AX127" s="46"/>
      <c r="AY127" s="280">
        <v>22</v>
      </c>
      <c r="AZ127" s="46"/>
      <c r="BA127" s="280">
        <v>23</v>
      </c>
      <c r="BB127" s="46"/>
      <c r="BC127" s="280">
        <v>24</v>
      </c>
      <c r="BD127" s="44"/>
    </row>
    <row r="128" spans="2:58" ht="7.95" customHeight="1" thickBot="1" x14ac:dyDescent="0.45">
      <c r="B128" s="90"/>
      <c r="C128" s="90"/>
    </row>
    <row r="129" spans="2:55" ht="16.2" thickBot="1" x14ac:dyDescent="0.45">
      <c r="B129" s="90" t="s">
        <v>140</v>
      </c>
      <c r="C129" s="90" t="s">
        <v>496</v>
      </c>
      <c r="H129" s="1295" t="s">
        <v>497</v>
      </c>
      <c r="I129" s="1296"/>
      <c r="J129" s="1295" t="s">
        <v>498</v>
      </c>
      <c r="K129" s="1296"/>
      <c r="L129" s="1295" t="s">
        <v>499</v>
      </c>
      <c r="M129" s="1296"/>
      <c r="N129" s="1295" t="s">
        <v>500</v>
      </c>
      <c r="O129" s="1296"/>
      <c r="P129" s="1334">
        <v>0</v>
      </c>
      <c r="Q129" s="1335"/>
      <c r="R129" s="1334">
        <v>0</v>
      </c>
      <c r="S129" s="1335"/>
      <c r="T129" s="1334">
        <v>0</v>
      </c>
      <c r="U129" s="1335"/>
      <c r="V129" s="1334">
        <v>0</v>
      </c>
      <c r="W129" s="1335"/>
      <c r="X129" s="1294" t="s">
        <v>1048</v>
      </c>
      <c r="Y129" s="1143"/>
      <c r="Z129" s="1294" t="s">
        <v>1049</v>
      </c>
      <c r="AA129" s="1143"/>
      <c r="AB129" s="1294" t="s">
        <v>1050</v>
      </c>
      <c r="AC129" s="1143"/>
      <c r="AD129" s="1294" t="s">
        <v>1051</v>
      </c>
      <c r="AE129" s="1143"/>
      <c r="AF129" s="1294" t="s">
        <v>1052</v>
      </c>
      <c r="AG129" s="1143"/>
      <c r="AH129" s="1294" t="s">
        <v>1053</v>
      </c>
      <c r="AI129" s="1143"/>
      <c r="AJ129" s="1294" t="s">
        <v>501</v>
      </c>
      <c r="AK129" s="1143"/>
      <c r="AL129" s="1294" t="s">
        <v>108</v>
      </c>
      <c r="AM129" s="1143"/>
      <c r="AN129" s="1294" t="s">
        <v>109</v>
      </c>
      <c r="AO129" s="1143"/>
      <c r="AP129" s="1294" t="s">
        <v>110</v>
      </c>
      <c r="AQ129" s="1143"/>
      <c r="AR129" s="1294" t="s">
        <v>111</v>
      </c>
      <c r="AS129" s="1143"/>
      <c r="AT129" s="1294" t="s">
        <v>112</v>
      </c>
      <c r="AU129" s="1143"/>
      <c r="AV129" s="1294" t="s">
        <v>113</v>
      </c>
      <c r="AW129" s="1143"/>
      <c r="AX129" s="1294" t="s">
        <v>114</v>
      </c>
      <c r="AY129" s="1143"/>
      <c r="AZ129" s="1294" t="s">
        <v>502</v>
      </c>
      <c r="BA129" s="1143"/>
      <c r="BB129" s="1294" t="s">
        <v>503</v>
      </c>
      <c r="BC129" s="1143"/>
    </row>
    <row r="130" spans="2:55" ht="7.95" customHeight="1" x14ac:dyDescent="0.4">
      <c r="B130" s="90"/>
      <c r="C130" s="90"/>
    </row>
    <row r="131" spans="2:55" ht="16.2" thickBot="1" x14ac:dyDescent="0.45">
      <c r="B131" s="90" t="s">
        <v>139</v>
      </c>
      <c r="C131" s="90" t="s">
        <v>33</v>
      </c>
      <c r="H131" s="44"/>
      <c r="I131" s="45"/>
      <c r="J131" s="45" t="s">
        <v>136</v>
      </c>
      <c r="K131" s="45"/>
      <c r="L131" s="45"/>
      <c r="M131" s="45"/>
      <c r="N131" s="45"/>
      <c r="O131" s="46"/>
      <c r="P131" s="44"/>
      <c r="Q131" s="45"/>
      <c r="R131" s="45" t="s">
        <v>142</v>
      </c>
      <c r="S131" s="45"/>
      <c r="T131" s="45"/>
      <c r="U131" s="45"/>
      <c r="V131" s="45"/>
      <c r="W131" s="46"/>
      <c r="X131" s="44"/>
      <c r="Y131" s="45"/>
      <c r="Z131" s="45"/>
      <c r="AA131" s="45"/>
      <c r="AB131" s="45"/>
      <c r="AC131" s="45"/>
      <c r="AD131" s="45"/>
      <c r="AE131" s="45" t="s">
        <v>504</v>
      </c>
      <c r="AF131" s="45"/>
      <c r="AG131" s="45"/>
      <c r="AH131" s="45"/>
      <c r="AI131" s="45"/>
      <c r="AJ131" s="45"/>
      <c r="AK131" s="45"/>
      <c r="AL131" s="45"/>
      <c r="AM131" s="45"/>
      <c r="AN131" s="45"/>
      <c r="AO131" s="45"/>
      <c r="AP131" s="45"/>
      <c r="AQ131" s="45"/>
      <c r="AR131" s="45"/>
      <c r="AS131" s="45"/>
      <c r="AT131" s="45"/>
      <c r="AU131" s="45"/>
      <c r="AV131" s="45"/>
      <c r="AW131" s="45"/>
      <c r="AX131" s="45"/>
      <c r="AY131" s="45"/>
      <c r="AZ131" s="45"/>
      <c r="BA131" s="45"/>
      <c r="BB131" s="45"/>
      <c r="BC131" s="46"/>
    </row>
    <row r="132" spans="2:55" ht="7.95" customHeight="1" x14ac:dyDescent="0.4">
      <c r="C132" s="47"/>
    </row>
    <row r="133" spans="2:55" x14ac:dyDescent="0.4">
      <c r="H133" s="35" t="s">
        <v>136</v>
      </c>
    </row>
    <row r="134" spans="2:55" x14ac:dyDescent="0.4">
      <c r="H134" s="90">
        <v>0</v>
      </c>
      <c r="I134" s="90">
        <v>0</v>
      </c>
      <c r="J134" s="90">
        <v>0</v>
      </c>
      <c r="K134" s="90">
        <v>0</v>
      </c>
      <c r="M134" s="35" t="s">
        <v>505</v>
      </c>
    </row>
    <row r="135" spans="2:55" x14ac:dyDescent="0.4">
      <c r="H135" s="90">
        <v>0</v>
      </c>
      <c r="I135" s="90">
        <v>0</v>
      </c>
      <c r="J135" s="90">
        <v>0</v>
      </c>
      <c r="K135" s="90">
        <v>1</v>
      </c>
      <c r="M135" s="35" t="s">
        <v>506</v>
      </c>
    </row>
    <row r="136" spans="2:55" x14ac:dyDescent="0.4">
      <c r="H136" s="85">
        <v>0</v>
      </c>
      <c r="I136" s="85">
        <v>0</v>
      </c>
      <c r="J136" s="85">
        <v>1</v>
      </c>
      <c r="K136" s="85">
        <v>1</v>
      </c>
      <c r="L136" s="37"/>
      <c r="M136" s="37" t="s">
        <v>507</v>
      </c>
      <c r="N136" s="37"/>
      <c r="O136" s="37"/>
      <c r="P136" s="37"/>
      <c r="Q136" s="37"/>
      <c r="R136" s="37"/>
      <c r="S136" s="37"/>
      <c r="T136" s="37"/>
      <c r="U136" s="37"/>
      <c r="V136" s="37"/>
      <c r="W136" s="37"/>
      <c r="X136" s="37"/>
      <c r="Y136" s="37"/>
      <c r="Z136" s="37"/>
      <c r="AA136" s="37"/>
      <c r="AB136" s="281" t="s">
        <v>510</v>
      </c>
    </row>
    <row r="137" spans="2:55" x14ac:dyDescent="0.4">
      <c r="H137" s="90">
        <v>0</v>
      </c>
      <c r="I137" s="90">
        <v>1</v>
      </c>
      <c r="J137" s="90">
        <v>0</v>
      </c>
      <c r="K137" s="90">
        <v>0</v>
      </c>
      <c r="M137" s="35" t="s">
        <v>508</v>
      </c>
    </row>
    <row r="138" spans="2:55" x14ac:dyDescent="0.4">
      <c r="H138" s="90">
        <v>1</v>
      </c>
      <c r="I138" s="90">
        <v>1</v>
      </c>
      <c r="J138" s="90">
        <v>1</v>
      </c>
      <c r="K138" s="90">
        <v>1</v>
      </c>
      <c r="M138" s="35" t="s">
        <v>1054</v>
      </c>
    </row>
    <row r="139" spans="2:55" x14ac:dyDescent="0.4">
      <c r="H139" s="85"/>
      <c r="I139" s="85"/>
      <c r="J139" s="85"/>
      <c r="K139" s="85"/>
      <c r="L139" s="37"/>
      <c r="M139" s="37"/>
      <c r="N139" s="36"/>
      <c r="AB139" s="281"/>
    </row>
    <row r="140" spans="2:55" x14ac:dyDescent="0.4">
      <c r="H140" s="90"/>
      <c r="I140" s="90"/>
      <c r="J140" s="90"/>
      <c r="K140" s="90"/>
    </row>
    <row r="142" spans="2:55" x14ac:dyDescent="0.4">
      <c r="C142" s="36" t="s">
        <v>774</v>
      </c>
    </row>
    <row r="143" spans="2:55" x14ac:dyDescent="0.4">
      <c r="C143" s="339" t="s">
        <v>2537</v>
      </c>
      <c r="D143" s="43"/>
    </row>
    <row r="144" spans="2:55" x14ac:dyDescent="0.4">
      <c r="C144" s="339" t="s">
        <v>2538</v>
      </c>
      <c r="D144" s="43"/>
    </row>
    <row r="145" spans="3:26" x14ac:dyDescent="0.4">
      <c r="C145" s="339" t="s">
        <v>2539</v>
      </c>
      <c r="D145" s="43"/>
    </row>
    <row r="147" spans="3:26" x14ac:dyDescent="0.4">
      <c r="F147" s="36" t="s">
        <v>798</v>
      </c>
    </row>
    <row r="148" spans="3:26" x14ac:dyDescent="0.4">
      <c r="K148" s="55" t="s">
        <v>775</v>
      </c>
      <c r="Z148" s="55" t="s">
        <v>793</v>
      </c>
    </row>
    <row r="151" spans="3:26" x14ac:dyDescent="0.4">
      <c r="K151" s="35" t="s">
        <v>790</v>
      </c>
      <c r="Z151" s="35" t="s">
        <v>794</v>
      </c>
    </row>
    <row r="153" spans="3:26" x14ac:dyDescent="0.4">
      <c r="K153" s="35" t="s">
        <v>791</v>
      </c>
      <c r="Z153" s="35" t="s">
        <v>795</v>
      </c>
    </row>
    <row r="155" spans="3:26" x14ac:dyDescent="0.4">
      <c r="K155" s="35" t="s">
        <v>776</v>
      </c>
      <c r="Z155" s="35" t="s">
        <v>796</v>
      </c>
    </row>
    <row r="156" spans="3:26" x14ac:dyDescent="0.4">
      <c r="K156" s="35" t="s">
        <v>2540</v>
      </c>
    </row>
    <row r="157" spans="3:26" x14ac:dyDescent="0.4">
      <c r="K157" s="35" t="s">
        <v>777</v>
      </c>
      <c r="Z157" s="35" t="s">
        <v>797</v>
      </c>
    </row>
    <row r="159" spans="3:26" x14ac:dyDescent="0.4">
      <c r="K159" s="35" t="s">
        <v>776</v>
      </c>
    </row>
    <row r="160" spans="3:26" x14ac:dyDescent="0.4">
      <c r="K160" s="35" t="s">
        <v>2541</v>
      </c>
    </row>
    <row r="161" spans="11:11" x14ac:dyDescent="0.4">
      <c r="K161" s="35" t="s">
        <v>777</v>
      </c>
    </row>
    <row r="163" spans="11:11" x14ac:dyDescent="0.4">
      <c r="K163" s="35" t="s">
        <v>792</v>
      </c>
    </row>
  </sheetData>
  <mergeCells count="127">
    <mergeCell ref="D19:AC19"/>
    <mergeCell ref="D25:AC25"/>
    <mergeCell ref="AV129:AW129"/>
    <mergeCell ref="AX129:AY129"/>
    <mergeCell ref="AZ129:BA129"/>
    <mergeCell ref="BB129:BC129"/>
    <mergeCell ref="H119:J120"/>
    <mergeCell ref="N119:P120"/>
    <mergeCell ref="AN129:AO129"/>
    <mergeCell ref="AP129:AQ129"/>
    <mergeCell ref="AR129:AS129"/>
    <mergeCell ref="AT129:AU129"/>
    <mergeCell ref="AL129:AM129"/>
    <mergeCell ref="AB129:AC129"/>
    <mergeCell ref="AD129:AE129"/>
    <mergeCell ref="AF129:AG129"/>
    <mergeCell ref="AH129:AI129"/>
    <mergeCell ref="AJ129:AK129"/>
    <mergeCell ref="R129:S129"/>
    <mergeCell ref="T129:U129"/>
    <mergeCell ref="V129:W129"/>
    <mergeCell ref="X129:Y129"/>
    <mergeCell ref="Z129:AA129"/>
    <mergeCell ref="H129:I129"/>
    <mergeCell ref="J129:K129"/>
    <mergeCell ref="L129:M129"/>
    <mergeCell ref="N129:O129"/>
    <mergeCell ref="P129:Q129"/>
    <mergeCell ref="AC38:AD38"/>
    <mergeCell ref="G38:H38"/>
    <mergeCell ref="I38:J38"/>
    <mergeCell ref="K38:L38"/>
    <mergeCell ref="M38:N38"/>
    <mergeCell ref="O38:P38"/>
    <mergeCell ref="Q38:R38"/>
    <mergeCell ref="H87:I87"/>
    <mergeCell ref="J87:K87"/>
    <mergeCell ref="L87:M87"/>
    <mergeCell ref="N87:O87"/>
    <mergeCell ref="P87:Q87"/>
    <mergeCell ref="R87:S87"/>
    <mergeCell ref="H112:J113"/>
    <mergeCell ref="G58:H58"/>
    <mergeCell ref="I58:J58"/>
    <mergeCell ref="S58:T58"/>
    <mergeCell ref="U58:V58"/>
    <mergeCell ref="W41:AB41"/>
    <mergeCell ref="AC41:AF41"/>
    <mergeCell ref="AG41:AH41"/>
    <mergeCell ref="AG39:AH39"/>
    <mergeCell ref="AE38:AF38"/>
    <mergeCell ref="AG38:AH38"/>
    <mergeCell ref="G39:H39"/>
    <mergeCell ref="I39:J39"/>
    <mergeCell ref="K39:L39"/>
    <mergeCell ref="M39:N39"/>
    <mergeCell ref="O39:P39"/>
    <mergeCell ref="Q39:R39"/>
    <mergeCell ref="S39:T39"/>
    <mergeCell ref="U39:V39"/>
    <mergeCell ref="S38:T38"/>
    <mergeCell ref="U38:V38"/>
    <mergeCell ref="W38:X38"/>
    <mergeCell ref="Y38:Z38"/>
    <mergeCell ref="AA38:AB38"/>
    <mergeCell ref="W39:X39"/>
    <mergeCell ref="Y39:Z39"/>
    <mergeCell ref="AA39:AB39"/>
    <mergeCell ref="AC39:AD39"/>
    <mergeCell ref="AE39:AF39"/>
    <mergeCell ref="N85:O85"/>
    <mergeCell ref="P85:Q85"/>
    <mergeCell ref="R85:S85"/>
    <mergeCell ref="T87:U87"/>
    <mergeCell ref="V87:W87"/>
    <mergeCell ref="X87:Y87"/>
    <mergeCell ref="AE40:AF40"/>
    <mergeCell ref="AG40:AH40"/>
    <mergeCell ref="G41:H41"/>
    <mergeCell ref="U41:V41"/>
    <mergeCell ref="S40:T40"/>
    <mergeCell ref="U40:V40"/>
    <mergeCell ref="W40:X40"/>
    <mergeCell ref="Y40:Z40"/>
    <mergeCell ref="AA40:AB40"/>
    <mergeCell ref="AC40:AD40"/>
    <mergeCell ref="G40:H40"/>
    <mergeCell ref="I40:J40"/>
    <mergeCell ref="K40:L40"/>
    <mergeCell ref="M40:N40"/>
    <mergeCell ref="O40:P40"/>
    <mergeCell ref="Q40:R40"/>
    <mergeCell ref="I41:N41"/>
    <mergeCell ref="O41:T41"/>
    <mergeCell ref="AF112:AH113"/>
    <mergeCell ref="Z87:AA87"/>
    <mergeCell ref="AB87:AC87"/>
    <mergeCell ref="AD87:AE87"/>
    <mergeCell ref="AF85:AG85"/>
    <mergeCell ref="AH85:AI85"/>
    <mergeCell ref="AJ85:AK85"/>
    <mergeCell ref="BB74:BD75"/>
    <mergeCell ref="H65:M66"/>
    <mergeCell ref="Q65:V66"/>
    <mergeCell ref="AF74:AH75"/>
    <mergeCell ref="AO74:AQ75"/>
    <mergeCell ref="AV74:AX75"/>
    <mergeCell ref="AF87:AG87"/>
    <mergeCell ref="H74:J75"/>
    <mergeCell ref="N74:P75"/>
    <mergeCell ref="T74:V75"/>
    <mergeCell ref="Z74:AB75"/>
    <mergeCell ref="AH87:AI87"/>
    <mergeCell ref="AJ87:AK87"/>
    <mergeCell ref="AL87:AM87"/>
    <mergeCell ref="H85:I85"/>
    <mergeCell ref="J85:K85"/>
    <mergeCell ref="L85:M85"/>
    <mergeCell ref="AE58:AF58"/>
    <mergeCell ref="AG58:AH58"/>
    <mergeCell ref="AL85:AM85"/>
    <mergeCell ref="T85:U85"/>
    <mergeCell ref="V85:W85"/>
    <mergeCell ref="X85:Y85"/>
    <mergeCell ref="Z85:AA85"/>
    <mergeCell ref="AB85:AC85"/>
    <mergeCell ref="AD85:AE85"/>
  </mergeCells>
  <phoneticPr fontId="1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E19FF1-993E-45B5-A85D-7FA144D09E30}">
  <dimension ref="B2:N43"/>
  <sheetViews>
    <sheetView topLeftCell="A10" zoomScale="80" zoomScaleNormal="80" workbookViewId="0">
      <selection activeCell="J34" sqref="J34"/>
    </sheetView>
  </sheetViews>
  <sheetFormatPr defaultRowHeight="15.6" x14ac:dyDescent="0.4"/>
  <cols>
    <col min="1" max="2" width="8.796875" style="35"/>
    <col min="3" max="14" width="5.69921875" style="35" customWidth="1"/>
    <col min="15" max="16384" width="8.796875" style="35"/>
  </cols>
  <sheetData>
    <row r="2" spans="2:14" x14ac:dyDescent="0.4">
      <c r="B2" s="55" t="s">
        <v>1370</v>
      </c>
    </row>
    <row r="4" spans="2:14" x14ac:dyDescent="0.4">
      <c r="B4" s="36" t="s">
        <v>1371</v>
      </c>
    </row>
    <row r="5" spans="2:14" x14ac:dyDescent="0.4">
      <c r="B5" s="35" t="s">
        <v>1379</v>
      </c>
    </row>
    <row r="6" spans="2:14" x14ac:dyDescent="0.4">
      <c r="B6" s="35" t="s">
        <v>1380</v>
      </c>
    </row>
    <row r="7" spans="2:14" x14ac:dyDescent="0.4">
      <c r="B7" s="35" t="s">
        <v>1381</v>
      </c>
    </row>
    <row r="11" spans="2:14" ht="16.2" thickBot="1" x14ac:dyDescent="0.45"/>
    <row r="12" spans="2:14" ht="31.2" x14ac:dyDescent="0.4">
      <c r="B12" s="550" t="s">
        <v>1382</v>
      </c>
      <c r="C12" s="527">
        <v>0.6</v>
      </c>
      <c r="D12" s="522">
        <v>1</v>
      </c>
      <c r="E12" s="522">
        <v>1.4</v>
      </c>
      <c r="F12" s="522">
        <v>1.8</v>
      </c>
      <c r="G12" s="522">
        <v>2.2000000000000002</v>
      </c>
      <c r="H12" s="522">
        <v>2.6</v>
      </c>
      <c r="I12" s="551" t="s">
        <v>1385</v>
      </c>
      <c r="J12" s="522">
        <v>3.4</v>
      </c>
      <c r="K12" s="522">
        <v>3.8</v>
      </c>
      <c r="L12" s="522">
        <v>4.2</v>
      </c>
      <c r="M12" s="522">
        <v>4.5999999999999996</v>
      </c>
      <c r="N12" s="552" t="s">
        <v>1386</v>
      </c>
    </row>
    <row r="13" spans="2:14" ht="31.8" thickBot="1" x14ac:dyDescent="0.45">
      <c r="B13" s="549" t="s">
        <v>1383</v>
      </c>
      <c r="C13" s="524">
        <v>-0.1</v>
      </c>
      <c r="D13" s="525">
        <v>0</v>
      </c>
      <c r="E13" s="525">
        <v>0.1</v>
      </c>
      <c r="F13" s="525">
        <v>0.2</v>
      </c>
      <c r="G13" s="525">
        <v>0.3</v>
      </c>
      <c r="H13" s="525">
        <v>0.4</v>
      </c>
      <c r="I13" s="525">
        <v>0.5</v>
      </c>
      <c r="J13" s="525">
        <v>0.6</v>
      </c>
      <c r="K13" s="525">
        <v>0.7</v>
      </c>
      <c r="L13" s="525">
        <v>0.8</v>
      </c>
      <c r="M13" s="525">
        <v>0.9</v>
      </c>
      <c r="N13" s="548" t="s">
        <v>1384</v>
      </c>
    </row>
    <row r="15" spans="2:14" ht="47.4" customHeight="1" x14ac:dyDescent="0.4">
      <c r="B15" s="1343" t="s">
        <v>1387</v>
      </c>
      <c r="C15" s="1344"/>
      <c r="D15" s="1344"/>
      <c r="E15" s="1344"/>
      <c r="F15" s="1344"/>
      <c r="G15" s="1344"/>
      <c r="H15" s="1344"/>
      <c r="I15" s="1344"/>
      <c r="J15" s="1344"/>
      <c r="K15" s="1344"/>
      <c r="L15" s="1344"/>
      <c r="M15" s="1344"/>
      <c r="N15" s="1344"/>
    </row>
    <row r="17" spans="2:14" x14ac:dyDescent="0.4">
      <c r="B17" s="36" t="s">
        <v>1372</v>
      </c>
    </row>
    <row r="18" spans="2:14" x14ac:dyDescent="0.4">
      <c r="B18" s="35" t="s">
        <v>1373</v>
      </c>
    </row>
    <row r="19" spans="2:14" x14ac:dyDescent="0.4">
      <c r="B19" s="35" t="s">
        <v>1388</v>
      </c>
    </row>
    <row r="20" spans="2:14" ht="16.2" thickBot="1" x14ac:dyDescent="0.45">
      <c r="B20" s="35" t="s">
        <v>1389</v>
      </c>
    </row>
    <row r="21" spans="2:14" ht="31.2" x14ac:dyDescent="0.4">
      <c r="B21" s="550" t="s">
        <v>1382</v>
      </c>
      <c r="C21" s="527">
        <v>0</v>
      </c>
      <c r="D21" s="522">
        <v>1</v>
      </c>
      <c r="E21" s="522">
        <v>2</v>
      </c>
      <c r="F21" s="522">
        <v>3</v>
      </c>
      <c r="G21" s="522">
        <v>4</v>
      </c>
      <c r="H21" s="522">
        <v>5</v>
      </c>
      <c r="I21" s="522">
        <v>6</v>
      </c>
      <c r="J21" s="522">
        <v>7</v>
      </c>
      <c r="K21" s="522">
        <v>8</v>
      </c>
      <c r="L21" s="522">
        <v>9</v>
      </c>
      <c r="M21" s="523">
        <v>10</v>
      </c>
      <c r="N21" s="81"/>
    </row>
    <row r="22" spans="2:14" ht="31.8" thickBot="1" x14ac:dyDescent="0.45">
      <c r="B22" s="549" t="s">
        <v>1390</v>
      </c>
      <c r="C22" s="524">
        <v>0</v>
      </c>
      <c r="D22" s="525">
        <v>1</v>
      </c>
      <c r="E22" s="525">
        <v>2</v>
      </c>
      <c r="F22" s="525">
        <v>3</v>
      </c>
      <c r="G22" s="525">
        <v>4</v>
      </c>
      <c r="H22" s="525">
        <v>5</v>
      </c>
      <c r="I22" s="525">
        <v>6</v>
      </c>
      <c r="J22" s="525">
        <v>7</v>
      </c>
      <c r="K22" s="525">
        <v>8</v>
      </c>
      <c r="L22" s="525">
        <v>9</v>
      </c>
      <c r="M22" s="526">
        <v>10</v>
      </c>
    </row>
    <row r="23" spans="2:14" ht="57" customHeight="1" x14ac:dyDescent="0.4">
      <c r="B23" s="1343" t="s">
        <v>1393</v>
      </c>
      <c r="C23" s="1343"/>
      <c r="D23" s="1343"/>
      <c r="E23" s="1343"/>
      <c r="F23" s="1343"/>
      <c r="G23" s="1343"/>
      <c r="H23" s="1343"/>
      <c r="I23" s="1343"/>
      <c r="J23" s="1343"/>
      <c r="K23" s="1343"/>
      <c r="L23" s="1343"/>
      <c r="M23" s="1343"/>
      <c r="N23" s="1343"/>
    </row>
    <row r="26" spans="2:14" x14ac:dyDescent="0.4">
      <c r="B26" s="36" t="s">
        <v>1374</v>
      </c>
    </row>
    <row r="27" spans="2:14" x14ac:dyDescent="0.4">
      <c r="B27" s="35" t="s">
        <v>1375</v>
      </c>
    </row>
    <row r="28" spans="2:14" x14ac:dyDescent="0.4">
      <c r="B28" s="35" t="s">
        <v>1391</v>
      </c>
    </row>
    <row r="29" spans="2:14" ht="16.2" thickBot="1" x14ac:dyDescent="0.45">
      <c r="B29" s="35" t="s">
        <v>1389</v>
      </c>
    </row>
    <row r="30" spans="2:14" ht="31.2" x14ac:dyDescent="0.4">
      <c r="B30" s="550" t="s">
        <v>1382</v>
      </c>
      <c r="C30" s="527">
        <v>0</v>
      </c>
      <c r="D30" s="522">
        <v>1</v>
      </c>
      <c r="E30" s="522">
        <v>2</v>
      </c>
      <c r="F30" s="522">
        <v>3</v>
      </c>
      <c r="G30" s="522">
        <v>4</v>
      </c>
      <c r="H30" s="522">
        <v>5</v>
      </c>
      <c r="I30" s="522">
        <v>6</v>
      </c>
      <c r="J30" s="522">
        <v>7</v>
      </c>
      <c r="K30" s="522">
        <v>8</v>
      </c>
      <c r="L30" s="522">
        <v>9</v>
      </c>
      <c r="M30" s="523">
        <v>10</v>
      </c>
      <c r="N30" s="81"/>
    </row>
    <row r="31" spans="2:14" ht="31.8" thickBot="1" x14ac:dyDescent="0.45">
      <c r="B31" s="549" t="s">
        <v>1390</v>
      </c>
      <c r="C31" s="524">
        <v>0</v>
      </c>
      <c r="D31" s="525">
        <v>0.01</v>
      </c>
      <c r="E31" s="525">
        <v>0.02</v>
      </c>
      <c r="F31" s="525">
        <v>0.03</v>
      </c>
      <c r="G31" s="525">
        <v>0.04</v>
      </c>
      <c r="H31" s="525">
        <v>0.05</v>
      </c>
      <c r="I31" s="525">
        <v>0.06</v>
      </c>
      <c r="J31" s="525">
        <v>7.0000000000000007E-2</v>
      </c>
      <c r="K31" s="525">
        <v>0.08</v>
      </c>
      <c r="L31" s="525">
        <v>0.09</v>
      </c>
      <c r="M31" s="526">
        <v>0.1</v>
      </c>
    </row>
    <row r="32" spans="2:14" ht="54" customHeight="1" x14ac:dyDescent="0.4">
      <c r="B32" s="1343" t="s">
        <v>1392</v>
      </c>
      <c r="C32" s="1343"/>
      <c r="D32" s="1343"/>
      <c r="E32" s="1343"/>
      <c r="F32" s="1343"/>
      <c r="G32" s="1343"/>
      <c r="H32" s="1343"/>
      <c r="I32" s="1343"/>
      <c r="J32" s="1343"/>
      <c r="K32" s="1343"/>
      <c r="L32" s="1343"/>
      <c r="M32" s="1343"/>
      <c r="N32" s="1343"/>
    </row>
    <row r="41" spans="2:2" x14ac:dyDescent="0.4">
      <c r="B41" s="36" t="s">
        <v>1376</v>
      </c>
    </row>
    <row r="42" spans="2:2" x14ac:dyDescent="0.4">
      <c r="B42" s="35" t="s">
        <v>1377</v>
      </c>
    </row>
    <row r="43" spans="2:2" x14ac:dyDescent="0.4">
      <c r="B43" s="35" t="s">
        <v>1378</v>
      </c>
    </row>
  </sheetData>
  <mergeCells count="3">
    <mergeCell ref="B15:N15"/>
    <mergeCell ref="B23:N23"/>
    <mergeCell ref="B32:N32"/>
  </mergeCells>
  <phoneticPr fontId="1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3:BP73"/>
  <sheetViews>
    <sheetView topLeftCell="A33" zoomScale="80" zoomScaleNormal="80" workbookViewId="0">
      <selection activeCell="AS72" sqref="AS72"/>
    </sheetView>
  </sheetViews>
  <sheetFormatPr defaultColWidth="9" defaultRowHeight="15.6" x14ac:dyDescent="0.4"/>
  <cols>
    <col min="1" max="1" width="9" style="35"/>
    <col min="2" max="2" width="11.3984375" style="35" customWidth="1"/>
    <col min="3" max="3" width="9" style="35"/>
    <col min="4" max="84" width="1.69921875" style="35" customWidth="1"/>
    <col min="85" max="16384" width="9" style="35"/>
  </cols>
  <sheetData>
    <row r="3" spans="2:2" x14ac:dyDescent="0.4">
      <c r="B3" s="36" t="s">
        <v>520</v>
      </c>
    </row>
    <row r="4" spans="2:2" x14ac:dyDescent="0.4">
      <c r="B4" s="94" t="s">
        <v>524</v>
      </c>
    </row>
    <row r="5" spans="2:2" x14ac:dyDescent="0.4">
      <c r="B5" s="94" t="s">
        <v>521</v>
      </c>
    </row>
    <row r="6" spans="2:2" x14ac:dyDescent="0.4">
      <c r="B6" s="94" t="s">
        <v>522</v>
      </c>
    </row>
    <row r="7" spans="2:2" x14ac:dyDescent="0.4">
      <c r="B7" s="94" t="s">
        <v>563</v>
      </c>
    </row>
    <row r="8" spans="2:2" x14ac:dyDescent="0.4">
      <c r="B8" s="94" t="s">
        <v>523</v>
      </c>
    </row>
    <row r="9" spans="2:2" x14ac:dyDescent="0.4">
      <c r="B9" s="94" t="s">
        <v>579</v>
      </c>
    </row>
    <row r="10" spans="2:2" x14ac:dyDescent="0.4">
      <c r="B10" s="94"/>
    </row>
    <row r="11" spans="2:2" x14ac:dyDescent="0.4">
      <c r="B11" s="36" t="s">
        <v>525</v>
      </c>
    </row>
    <row r="12" spans="2:2" x14ac:dyDescent="0.4">
      <c r="B12" s="94" t="s">
        <v>568</v>
      </c>
    </row>
    <row r="13" spans="2:2" x14ac:dyDescent="0.4">
      <c r="B13" s="94" t="s">
        <v>569</v>
      </c>
    </row>
    <row r="15" spans="2:2" x14ac:dyDescent="0.4">
      <c r="B15" s="36" t="s">
        <v>526</v>
      </c>
    </row>
    <row r="16" spans="2:2" x14ac:dyDescent="0.4">
      <c r="B16" s="94" t="s">
        <v>527</v>
      </c>
    </row>
    <row r="18" spans="2:37" ht="16.2" thickBot="1" x14ac:dyDescent="0.45">
      <c r="B18" s="36" t="s">
        <v>531</v>
      </c>
    </row>
    <row r="19" spans="2:37" ht="34.799999999999997" customHeight="1" thickBot="1" x14ac:dyDescent="0.45">
      <c r="F19" s="1352" t="s">
        <v>532</v>
      </c>
      <c r="G19" s="1348"/>
      <c r="H19" s="1348"/>
      <c r="I19" s="1348"/>
      <c r="J19" s="1348" t="s">
        <v>533</v>
      </c>
      <c r="K19" s="1348"/>
      <c r="L19" s="1348"/>
      <c r="M19" s="1348"/>
      <c r="N19" s="1348" t="s">
        <v>534</v>
      </c>
      <c r="O19" s="1348"/>
      <c r="P19" s="1348"/>
      <c r="Q19" s="1348"/>
      <c r="R19" s="1348" t="s">
        <v>535</v>
      </c>
      <c r="S19" s="1348"/>
      <c r="T19" s="1348"/>
      <c r="U19" s="1348"/>
      <c r="V19" s="1348" t="s">
        <v>536</v>
      </c>
      <c r="W19" s="1348"/>
      <c r="X19" s="1348"/>
      <c r="Y19" s="1348"/>
      <c r="Z19" s="1348" t="s">
        <v>537</v>
      </c>
      <c r="AA19" s="1348"/>
      <c r="AB19" s="1348"/>
      <c r="AC19" s="1348"/>
      <c r="AD19" s="1348" t="s">
        <v>538</v>
      </c>
      <c r="AE19" s="1348"/>
      <c r="AF19" s="1348"/>
      <c r="AG19" s="1348"/>
      <c r="AH19" s="1348" t="s">
        <v>539</v>
      </c>
      <c r="AI19" s="1348"/>
      <c r="AJ19" s="1348"/>
      <c r="AK19" s="1349"/>
    </row>
    <row r="20" spans="2:37" ht="33" customHeight="1" x14ac:dyDescent="0.4">
      <c r="F20" s="1350" t="s">
        <v>540</v>
      </c>
      <c r="G20" s="1201"/>
      <c r="H20" s="1201"/>
      <c r="I20" s="1201"/>
      <c r="J20" s="1201" t="s">
        <v>541</v>
      </c>
      <c r="K20" s="1201"/>
      <c r="L20" s="1201"/>
      <c r="M20" s="1201"/>
      <c r="N20" s="1201" t="s">
        <v>542</v>
      </c>
      <c r="O20" s="1201"/>
      <c r="P20" s="1201"/>
      <c r="Q20" s="1201"/>
      <c r="R20" s="1201" t="s">
        <v>543</v>
      </c>
      <c r="S20" s="1201"/>
      <c r="T20" s="1201"/>
      <c r="U20" s="1201"/>
      <c r="V20" s="1201" t="s">
        <v>544</v>
      </c>
      <c r="W20" s="1201"/>
      <c r="X20" s="1201"/>
      <c r="Y20" s="1201"/>
      <c r="Z20" s="1201" t="s">
        <v>545</v>
      </c>
      <c r="AA20" s="1201"/>
      <c r="AB20" s="1201"/>
      <c r="AC20" s="1201"/>
      <c r="AD20" s="1201" t="s">
        <v>546</v>
      </c>
      <c r="AE20" s="1201"/>
      <c r="AF20" s="1201"/>
      <c r="AG20" s="1201"/>
      <c r="AH20" s="1201" t="s">
        <v>547</v>
      </c>
      <c r="AI20" s="1201"/>
      <c r="AJ20" s="1201"/>
      <c r="AK20" s="1351"/>
    </row>
    <row r="21" spans="2:37" x14ac:dyDescent="0.4">
      <c r="C21" s="35" t="s">
        <v>562</v>
      </c>
      <c r="F21" s="1357">
        <v>0</v>
      </c>
      <c r="G21" s="1183"/>
      <c r="H21" s="1183"/>
      <c r="I21" s="1183"/>
      <c r="J21" s="1183">
        <v>0</v>
      </c>
      <c r="K21" s="1183"/>
      <c r="L21" s="1183"/>
      <c r="M21" s="1183"/>
      <c r="N21" s="1183">
        <v>0</v>
      </c>
      <c r="O21" s="1183"/>
      <c r="P21" s="1183"/>
      <c r="Q21" s="1183"/>
      <c r="R21" s="1183">
        <v>1</v>
      </c>
      <c r="S21" s="1183"/>
      <c r="T21" s="1183"/>
      <c r="U21" s="1183"/>
      <c r="V21" s="1183">
        <v>1</v>
      </c>
      <c r="W21" s="1183"/>
      <c r="X21" s="1183"/>
      <c r="Y21" s="1183"/>
      <c r="Z21" s="1183">
        <v>0</v>
      </c>
      <c r="AA21" s="1183"/>
      <c r="AB21" s="1183"/>
      <c r="AC21" s="1183"/>
      <c r="AD21" s="1183">
        <v>1</v>
      </c>
      <c r="AE21" s="1183"/>
      <c r="AF21" s="1183"/>
      <c r="AG21" s="1183"/>
      <c r="AH21" s="1183">
        <v>1</v>
      </c>
      <c r="AI21" s="1183"/>
      <c r="AJ21" s="1183"/>
      <c r="AK21" s="1353"/>
    </row>
    <row r="22" spans="2:37" ht="16.2" customHeight="1" thickBot="1" x14ac:dyDescent="0.45">
      <c r="F22" s="1354" t="s">
        <v>540</v>
      </c>
      <c r="G22" s="1355"/>
      <c r="H22" s="1355"/>
      <c r="I22" s="1355"/>
      <c r="J22" s="1355" t="s">
        <v>559</v>
      </c>
      <c r="K22" s="1355"/>
      <c r="L22" s="1355"/>
      <c r="M22" s="1355"/>
      <c r="N22" s="1355"/>
      <c r="O22" s="1355"/>
      <c r="P22" s="1355"/>
      <c r="Q22" s="1355"/>
      <c r="R22" s="1355" t="s">
        <v>543</v>
      </c>
      <c r="S22" s="1355"/>
      <c r="T22" s="1355"/>
      <c r="U22" s="1355"/>
      <c r="V22" s="1355" t="s">
        <v>553</v>
      </c>
      <c r="W22" s="1355"/>
      <c r="X22" s="1355"/>
      <c r="Y22" s="1355"/>
      <c r="Z22" s="1355"/>
      <c r="AA22" s="1355"/>
      <c r="AB22" s="1355"/>
      <c r="AC22" s="1355"/>
      <c r="AD22" s="1355" t="s">
        <v>552</v>
      </c>
      <c r="AE22" s="1355"/>
      <c r="AF22" s="1355"/>
      <c r="AG22" s="1355"/>
      <c r="AH22" s="1355"/>
      <c r="AI22" s="1355"/>
      <c r="AJ22" s="1355"/>
      <c r="AK22" s="1356"/>
    </row>
    <row r="23" spans="2:37" x14ac:dyDescent="0.4">
      <c r="K23" s="90">
        <v>0</v>
      </c>
      <c r="L23" s="90">
        <v>0</v>
      </c>
      <c r="N23" s="80" t="s">
        <v>560</v>
      </c>
      <c r="W23" s="90">
        <v>0</v>
      </c>
      <c r="X23" s="90">
        <v>0</v>
      </c>
      <c r="Z23" s="80" t="s">
        <v>554</v>
      </c>
      <c r="AE23" s="90">
        <v>0</v>
      </c>
      <c r="AF23" s="90">
        <v>0</v>
      </c>
      <c r="AH23" s="90" t="s">
        <v>548</v>
      </c>
    </row>
    <row r="24" spans="2:37" x14ac:dyDescent="0.4">
      <c r="K24" s="90">
        <v>0</v>
      </c>
      <c r="L24" s="90">
        <v>1</v>
      </c>
      <c r="N24" s="80" t="s">
        <v>561</v>
      </c>
      <c r="W24" s="90">
        <v>0</v>
      </c>
      <c r="X24" s="90">
        <v>1</v>
      </c>
      <c r="Z24" s="80" t="s">
        <v>555</v>
      </c>
      <c r="AE24" s="90">
        <v>0</v>
      </c>
      <c r="AF24" s="90">
        <v>1</v>
      </c>
      <c r="AH24" s="90" t="s">
        <v>549</v>
      </c>
    </row>
    <row r="25" spans="2:37" x14ac:dyDescent="0.4">
      <c r="W25" s="90">
        <v>1</v>
      </c>
      <c r="X25" s="90">
        <v>0</v>
      </c>
      <c r="Z25" s="80" t="s">
        <v>556</v>
      </c>
      <c r="AE25" s="90">
        <v>1</v>
      </c>
      <c r="AF25" s="90">
        <v>0</v>
      </c>
      <c r="AH25" s="90" t="s">
        <v>550</v>
      </c>
    </row>
    <row r="26" spans="2:37" x14ac:dyDescent="0.4">
      <c r="N26" s="90"/>
      <c r="O26" s="90"/>
      <c r="P26" s="80"/>
      <c r="R26" s="35" t="s">
        <v>558</v>
      </c>
      <c r="AE26" s="90">
        <v>1</v>
      </c>
      <c r="AF26" s="90">
        <v>1</v>
      </c>
      <c r="AH26" s="90" t="s">
        <v>551</v>
      </c>
    </row>
    <row r="27" spans="2:37" x14ac:dyDescent="0.4">
      <c r="R27" s="35" t="s">
        <v>557</v>
      </c>
      <c r="S27" s="90"/>
      <c r="T27" s="90"/>
      <c r="U27" s="90"/>
    </row>
    <row r="28" spans="2:37" x14ac:dyDescent="0.4">
      <c r="S28" s="90"/>
      <c r="T28" s="90"/>
      <c r="U28" s="90"/>
    </row>
    <row r="29" spans="2:37" x14ac:dyDescent="0.4">
      <c r="B29" s="36" t="s">
        <v>597</v>
      </c>
      <c r="S29" s="90"/>
      <c r="T29" s="90"/>
      <c r="U29" s="90"/>
    </row>
    <row r="30" spans="2:37" x14ac:dyDescent="0.4">
      <c r="B30" s="36"/>
      <c r="P30" s="35" t="s">
        <v>598</v>
      </c>
      <c r="S30" s="90"/>
      <c r="T30" s="90"/>
      <c r="U30" s="90"/>
    </row>
    <row r="31" spans="2:37" x14ac:dyDescent="0.4">
      <c r="B31" s="36"/>
      <c r="J31" s="35" t="s">
        <v>519</v>
      </c>
      <c r="S31" s="90"/>
      <c r="T31" s="90"/>
      <c r="U31" s="90"/>
      <c r="V31" s="35" t="s">
        <v>519</v>
      </c>
    </row>
    <row r="32" spans="2:37" ht="16.2" thickBot="1" x14ac:dyDescent="0.45"/>
    <row r="33" spans="2:68" ht="34.799999999999997" customHeight="1" thickBot="1" x14ac:dyDescent="0.45">
      <c r="E33" s="41"/>
      <c r="F33" s="41"/>
      <c r="G33" s="1358" t="s">
        <v>590</v>
      </c>
      <c r="H33" s="1117"/>
      <c r="I33" s="1117"/>
      <c r="J33" s="1117"/>
      <c r="K33" s="1117"/>
      <c r="L33" s="1143"/>
      <c r="M33" s="41"/>
      <c r="N33" s="41"/>
      <c r="O33" s="41"/>
      <c r="P33" s="41"/>
      <c r="Q33" s="41"/>
      <c r="R33" s="41"/>
      <c r="S33" s="1347" t="s">
        <v>591</v>
      </c>
      <c r="T33" s="1359"/>
      <c r="U33" s="1359"/>
      <c r="V33" s="1359"/>
      <c r="W33" s="1359"/>
      <c r="X33" s="1296"/>
      <c r="Y33" s="41"/>
      <c r="Z33" s="41"/>
      <c r="AA33" s="41"/>
      <c r="AB33" s="41"/>
      <c r="AC33" s="41"/>
      <c r="AD33" s="41"/>
      <c r="AE33" s="1358" t="s">
        <v>590</v>
      </c>
      <c r="AF33" s="1117"/>
      <c r="AG33" s="1117"/>
      <c r="AH33" s="1117"/>
      <c r="AI33" s="1117"/>
      <c r="AJ33" s="1143"/>
      <c r="AK33" s="41"/>
      <c r="AL33" s="41"/>
      <c r="AM33" s="41"/>
      <c r="AN33" s="41"/>
      <c r="AO33" s="41"/>
      <c r="AP33" s="41"/>
      <c r="AQ33" s="1347" t="s">
        <v>591</v>
      </c>
      <c r="AR33" s="1359"/>
      <c r="AS33" s="1359"/>
      <c r="AT33" s="1359"/>
      <c r="AU33" s="1359"/>
      <c r="AV33" s="1296"/>
      <c r="AW33" s="41"/>
      <c r="AX33" s="41"/>
      <c r="AY33" s="41"/>
      <c r="AZ33" s="41"/>
      <c r="BA33" s="41"/>
      <c r="BB33" s="41"/>
      <c r="BC33" s="1358" t="s">
        <v>590</v>
      </c>
      <c r="BD33" s="1117"/>
      <c r="BE33" s="1117"/>
      <c r="BF33" s="1117"/>
      <c r="BG33" s="1117"/>
      <c r="BH33" s="1143"/>
      <c r="BI33" s="41"/>
      <c r="BJ33" s="41"/>
      <c r="BK33" s="41"/>
      <c r="BL33" s="41"/>
      <c r="BM33" s="41"/>
    </row>
    <row r="37" spans="2:68" ht="16.2" thickBot="1" x14ac:dyDescent="0.45"/>
    <row r="38" spans="2:68" ht="16.2" thickBot="1" x14ac:dyDescent="0.45">
      <c r="B38" s="284" t="s">
        <v>107</v>
      </c>
      <c r="C38" s="47" t="s">
        <v>23</v>
      </c>
      <c r="E38" s="41"/>
      <c r="F38" s="41"/>
      <c r="G38" s="42"/>
      <c r="H38" s="44"/>
      <c r="I38" s="45"/>
      <c r="J38" s="280">
        <v>1</v>
      </c>
      <c r="K38" s="141"/>
      <c r="L38" s="280">
        <v>2</v>
      </c>
      <c r="M38" s="45"/>
      <c r="N38" s="280">
        <v>3</v>
      </c>
      <c r="O38" s="141"/>
      <c r="P38" s="280">
        <v>4</v>
      </c>
      <c r="Q38" s="45"/>
      <c r="R38" s="280">
        <v>5</v>
      </c>
      <c r="S38" s="141"/>
      <c r="T38" s="280">
        <v>6</v>
      </c>
      <c r="U38" s="45"/>
      <c r="V38" s="280">
        <v>7</v>
      </c>
      <c r="W38" s="141"/>
      <c r="X38" s="280">
        <v>8</v>
      </c>
      <c r="Y38" s="45"/>
      <c r="Z38" s="280">
        <v>9</v>
      </c>
      <c r="AA38" s="45"/>
      <c r="AB38" s="280">
        <v>1</v>
      </c>
      <c r="AC38" s="141"/>
      <c r="AD38" s="280">
        <v>2</v>
      </c>
      <c r="AE38" s="45"/>
      <c r="AF38" s="280"/>
      <c r="AG38" s="141"/>
      <c r="AH38" s="280">
        <v>8</v>
      </c>
      <c r="AI38" s="45"/>
      <c r="AJ38" s="280">
        <v>9</v>
      </c>
      <c r="AK38" s="45"/>
      <c r="AL38" s="280">
        <v>1</v>
      </c>
      <c r="AM38" s="141"/>
      <c r="AN38" s="280">
        <v>2</v>
      </c>
      <c r="AO38" s="45"/>
      <c r="AP38" s="280"/>
      <c r="AQ38" s="141"/>
      <c r="AR38" s="280">
        <v>8</v>
      </c>
      <c r="AS38" s="45"/>
      <c r="AT38" s="280">
        <v>9</v>
      </c>
      <c r="AU38" s="45"/>
      <c r="AV38" s="280">
        <v>1</v>
      </c>
      <c r="AW38" s="141"/>
      <c r="AX38" s="280">
        <v>2</v>
      </c>
      <c r="AY38" s="45"/>
      <c r="AZ38" s="280">
        <v>3</v>
      </c>
      <c r="BA38" s="141"/>
      <c r="BB38" s="280">
        <v>4</v>
      </c>
      <c r="BC38" s="45"/>
      <c r="BD38" s="280">
        <v>5</v>
      </c>
      <c r="BE38" s="141"/>
      <c r="BF38" s="280">
        <v>6</v>
      </c>
      <c r="BG38" s="45"/>
      <c r="BH38" s="280">
        <v>7</v>
      </c>
      <c r="BI38" s="141"/>
      <c r="BJ38" s="280">
        <v>8</v>
      </c>
      <c r="BK38" s="45"/>
      <c r="BL38" s="280">
        <v>9</v>
      </c>
      <c r="BM38" s="46"/>
      <c r="BN38" s="40"/>
      <c r="BO38" s="41"/>
      <c r="BP38" s="41"/>
    </row>
    <row r="39" spans="2:68" ht="7.95" customHeight="1" thickBot="1" x14ac:dyDescent="0.45">
      <c r="C39" s="47"/>
    </row>
    <row r="40" spans="2:68" ht="36" customHeight="1" thickBot="1" x14ac:dyDescent="0.45">
      <c r="C40" s="47" t="s">
        <v>22</v>
      </c>
      <c r="E40" s="41"/>
      <c r="F40" s="42"/>
      <c r="G40" s="44"/>
      <c r="H40" s="45"/>
      <c r="I40" s="1297">
        <v>1</v>
      </c>
      <c r="J40" s="1298"/>
      <c r="K40" s="1297">
        <v>1</v>
      </c>
      <c r="L40" s="1298"/>
      <c r="M40" s="1297">
        <v>0</v>
      </c>
      <c r="N40" s="1298"/>
      <c r="O40" s="1297">
        <v>1</v>
      </c>
      <c r="P40" s="1298"/>
      <c r="Q40" s="1294">
        <v>0</v>
      </c>
      <c r="R40" s="1143"/>
      <c r="S40" s="1294">
        <v>1</v>
      </c>
      <c r="T40" s="1143"/>
      <c r="U40" s="1294">
        <v>0</v>
      </c>
      <c r="V40" s="1143"/>
      <c r="W40" s="1295">
        <v>1</v>
      </c>
      <c r="X40" s="1296"/>
      <c r="Y40" s="1247" t="s">
        <v>564</v>
      </c>
      <c r="Z40" s="1244"/>
      <c r="AA40" s="1347" t="s">
        <v>573</v>
      </c>
      <c r="AB40" s="1296"/>
      <c r="AC40" s="1347" t="s">
        <v>574</v>
      </c>
      <c r="AD40" s="1296"/>
      <c r="AE40" s="1347" t="s">
        <v>228</v>
      </c>
      <c r="AF40" s="1296"/>
      <c r="AG40" s="1347" t="s">
        <v>575</v>
      </c>
      <c r="AH40" s="1296"/>
      <c r="AI40" s="1247" t="s">
        <v>564</v>
      </c>
      <c r="AJ40" s="1244"/>
      <c r="AK40" s="1347" t="s">
        <v>576</v>
      </c>
      <c r="AL40" s="1296"/>
      <c r="AM40" s="1347" t="s">
        <v>577</v>
      </c>
      <c r="AN40" s="1296"/>
      <c r="AO40" s="1347" t="s">
        <v>228</v>
      </c>
      <c r="AP40" s="1296"/>
      <c r="AQ40" s="1347" t="s">
        <v>578</v>
      </c>
      <c r="AR40" s="1296"/>
      <c r="AS40" s="1247" t="s">
        <v>564</v>
      </c>
      <c r="AT40" s="1244"/>
      <c r="AU40" s="1345">
        <v>0</v>
      </c>
      <c r="AV40" s="1346"/>
      <c r="AW40" s="1345">
        <v>0</v>
      </c>
      <c r="AX40" s="1346"/>
      <c r="AY40" s="1345">
        <v>0</v>
      </c>
      <c r="AZ40" s="1346"/>
      <c r="BA40" s="1345">
        <v>1</v>
      </c>
      <c r="BB40" s="1346"/>
      <c r="BC40" s="1345">
        <v>1</v>
      </c>
      <c r="BD40" s="1346"/>
      <c r="BE40" s="1345">
        <v>0</v>
      </c>
      <c r="BF40" s="1346"/>
      <c r="BG40" s="1345">
        <v>1</v>
      </c>
      <c r="BH40" s="1346"/>
      <c r="BI40" s="1345">
        <v>1</v>
      </c>
      <c r="BJ40" s="1346"/>
      <c r="BK40" s="1247" t="s">
        <v>564</v>
      </c>
      <c r="BL40" s="1244"/>
      <c r="BM40" s="45"/>
      <c r="BN40" s="46"/>
      <c r="BO40" s="40"/>
      <c r="BP40" s="41"/>
    </row>
    <row r="41" spans="2:68" ht="7.95" customHeight="1" x14ac:dyDescent="0.4"/>
    <row r="42" spans="2:68" ht="7.95" customHeight="1" thickBot="1" x14ac:dyDescent="0.45">
      <c r="I42" s="49"/>
      <c r="J42" s="270"/>
      <c r="K42" s="270"/>
      <c r="L42" s="270"/>
      <c r="M42" s="270"/>
      <c r="N42" s="270"/>
      <c r="O42" s="270"/>
      <c r="P42" s="270"/>
      <c r="Q42" s="270"/>
      <c r="R42" s="270"/>
      <c r="S42" s="270"/>
      <c r="T42" s="270"/>
      <c r="U42" s="270"/>
      <c r="V42" s="270"/>
      <c r="W42" s="270"/>
      <c r="X42" s="270"/>
      <c r="Y42" s="285"/>
      <c r="Z42" s="286"/>
      <c r="AA42" s="287"/>
      <c r="AB42" s="288"/>
      <c r="AC42" s="288"/>
      <c r="AD42" s="288"/>
      <c r="AE42" s="288"/>
      <c r="AF42" s="288"/>
      <c r="AG42" s="288"/>
      <c r="AH42" s="288"/>
      <c r="AI42" s="285"/>
      <c r="AJ42" s="286"/>
      <c r="AK42" s="287"/>
      <c r="AL42" s="288"/>
      <c r="AM42" s="288"/>
      <c r="AN42" s="288"/>
      <c r="AO42" s="288"/>
      <c r="AP42" s="288"/>
      <c r="AQ42" s="288"/>
      <c r="AR42" s="288"/>
      <c r="AS42" s="285"/>
      <c r="AT42" s="286"/>
      <c r="AU42" s="282"/>
      <c r="AV42" s="283"/>
      <c r="AW42" s="283"/>
      <c r="AX42" s="283"/>
      <c r="AY42" s="283"/>
      <c r="AZ42" s="283"/>
      <c r="BA42" s="283"/>
      <c r="BB42" s="283"/>
      <c r="BC42" s="283"/>
      <c r="BD42" s="283"/>
      <c r="BE42" s="283"/>
      <c r="BF42" s="283"/>
      <c r="BG42" s="283"/>
      <c r="BH42" s="283"/>
      <c r="BI42" s="283"/>
      <c r="BJ42" s="283"/>
      <c r="BK42" s="285"/>
    </row>
    <row r="43" spans="2:68" x14ac:dyDescent="0.4">
      <c r="N43" s="35" t="s">
        <v>565</v>
      </c>
      <c r="AA43" s="35" t="s">
        <v>571</v>
      </c>
      <c r="AK43" s="35" t="s">
        <v>572</v>
      </c>
      <c r="AU43" s="35" t="s">
        <v>566</v>
      </c>
    </row>
    <row r="44" spans="2:68" ht="16.2" thickBot="1" x14ac:dyDescent="0.45"/>
    <row r="45" spans="2:68" ht="16.2" thickBot="1" x14ac:dyDescent="0.45">
      <c r="B45" s="284" t="s">
        <v>567</v>
      </c>
      <c r="C45" s="47" t="s">
        <v>23</v>
      </c>
      <c r="E45" s="41"/>
      <c r="F45" s="41"/>
      <c r="G45" s="42"/>
      <c r="H45" s="44"/>
      <c r="I45" s="45"/>
      <c r="J45" s="280">
        <v>1</v>
      </c>
      <c r="K45" s="141"/>
      <c r="L45" s="280">
        <v>2</v>
      </c>
      <c r="M45" s="45"/>
      <c r="N45" s="280">
        <v>3</v>
      </c>
      <c r="O45" s="141"/>
      <c r="P45" s="280">
        <v>4</v>
      </c>
      <c r="Q45" s="45"/>
      <c r="R45" s="280">
        <v>5</v>
      </c>
      <c r="S45" s="141"/>
      <c r="T45" s="280">
        <v>6</v>
      </c>
      <c r="U45" s="45"/>
      <c r="V45" s="280">
        <v>7</v>
      </c>
      <c r="W45" s="141"/>
      <c r="X45" s="280">
        <v>8</v>
      </c>
      <c r="Y45" s="45"/>
      <c r="Z45" s="280">
        <v>9</v>
      </c>
      <c r="AA45" s="45"/>
      <c r="AB45" s="280">
        <v>1</v>
      </c>
      <c r="AC45" s="141"/>
      <c r="AD45" s="280">
        <v>2</v>
      </c>
      <c r="AE45" s="45"/>
      <c r="AF45" s="280">
        <v>3</v>
      </c>
      <c r="AG45" s="141"/>
      <c r="AH45" s="280">
        <v>4</v>
      </c>
      <c r="AI45" s="45"/>
      <c r="AJ45" s="280">
        <v>5</v>
      </c>
      <c r="AK45" s="141"/>
      <c r="AL45" s="280">
        <v>6</v>
      </c>
      <c r="AM45" s="45"/>
      <c r="AN45" s="280">
        <v>7</v>
      </c>
      <c r="AO45" s="141"/>
      <c r="AP45" s="280">
        <v>8</v>
      </c>
      <c r="AQ45" s="45"/>
      <c r="AR45" s="280">
        <v>9</v>
      </c>
      <c r="AS45" s="46"/>
      <c r="AT45" s="40"/>
      <c r="AU45" s="41"/>
      <c r="AV45" s="41"/>
      <c r="AW45" s="41"/>
    </row>
    <row r="46" spans="2:68" ht="7.95" customHeight="1" thickBot="1" x14ac:dyDescent="0.45">
      <c r="C46" s="47"/>
    </row>
    <row r="47" spans="2:68" ht="18" customHeight="1" thickBot="1" x14ac:dyDescent="0.45">
      <c r="B47" s="35" t="s">
        <v>570</v>
      </c>
      <c r="C47" s="47" t="s">
        <v>22</v>
      </c>
      <c r="E47" s="41"/>
      <c r="F47" s="42"/>
      <c r="G47" s="44"/>
      <c r="H47" s="45"/>
      <c r="I47" s="1297">
        <v>1</v>
      </c>
      <c r="J47" s="1298"/>
      <c r="K47" s="1297">
        <v>1</v>
      </c>
      <c r="L47" s="1298"/>
      <c r="M47" s="1297">
        <v>0</v>
      </c>
      <c r="N47" s="1298"/>
      <c r="O47" s="1297">
        <v>1</v>
      </c>
      <c r="P47" s="1298"/>
      <c r="Q47" s="1294">
        <v>0</v>
      </c>
      <c r="R47" s="1143"/>
      <c r="S47" s="1294">
        <v>1</v>
      </c>
      <c r="T47" s="1143"/>
      <c r="U47" s="1294">
        <v>0</v>
      </c>
      <c r="V47" s="1143"/>
      <c r="W47" s="1295">
        <v>0</v>
      </c>
      <c r="X47" s="1296"/>
      <c r="Y47" s="1247" t="s">
        <v>564</v>
      </c>
      <c r="Z47" s="1244"/>
      <c r="AA47" s="1345">
        <v>0</v>
      </c>
      <c r="AB47" s="1346"/>
      <c r="AC47" s="1345">
        <v>0</v>
      </c>
      <c r="AD47" s="1346"/>
      <c r="AE47" s="1345">
        <v>0</v>
      </c>
      <c r="AF47" s="1346"/>
      <c r="AG47" s="1345">
        <v>1</v>
      </c>
      <c r="AH47" s="1346"/>
      <c r="AI47" s="1345">
        <v>1</v>
      </c>
      <c r="AJ47" s="1346"/>
      <c r="AK47" s="1345">
        <v>0</v>
      </c>
      <c r="AL47" s="1346"/>
      <c r="AM47" s="1345">
        <v>1</v>
      </c>
      <c r="AN47" s="1346"/>
      <c r="AO47" s="1345">
        <v>1</v>
      </c>
      <c r="AP47" s="1346"/>
      <c r="AQ47" s="1247" t="s">
        <v>564</v>
      </c>
      <c r="AR47" s="1244"/>
      <c r="AS47" s="45"/>
      <c r="AT47" s="46"/>
      <c r="AU47" s="40"/>
      <c r="AV47" s="41"/>
      <c r="AW47" s="41"/>
    </row>
    <row r="48" spans="2:68" ht="7.95" customHeight="1" x14ac:dyDescent="0.4"/>
    <row r="49" spans="2:66" ht="7.95" customHeight="1" thickBot="1" x14ac:dyDescent="0.45">
      <c r="I49" s="49"/>
      <c r="J49" s="270"/>
      <c r="K49" s="270"/>
      <c r="L49" s="270"/>
      <c r="M49" s="270"/>
      <c r="N49" s="270"/>
      <c r="O49" s="270"/>
      <c r="P49" s="270"/>
      <c r="Q49" s="270"/>
      <c r="R49" s="270"/>
      <c r="S49" s="270"/>
      <c r="T49" s="270"/>
      <c r="U49" s="270"/>
      <c r="V49" s="270"/>
      <c r="W49" s="270"/>
      <c r="X49" s="270"/>
      <c r="Y49" s="285"/>
      <c r="Z49" s="286"/>
      <c r="AA49" s="282"/>
      <c r="AB49" s="283"/>
      <c r="AC49" s="283"/>
      <c r="AD49" s="283"/>
      <c r="AE49" s="283"/>
      <c r="AF49" s="283"/>
      <c r="AG49" s="283"/>
      <c r="AH49" s="283"/>
      <c r="AI49" s="283"/>
      <c r="AJ49" s="283"/>
      <c r="AK49" s="283"/>
      <c r="AL49" s="283"/>
      <c r="AM49" s="283"/>
      <c r="AN49" s="283"/>
      <c r="AO49" s="283"/>
      <c r="AP49" s="283"/>
      <c r="AQ49" s="285"/>
    </row>
    <row r="50" spans="2:66" x14ac:dyDescent="0.4">
      <c r="N50" s="35" t="s">
        <v>565</v>
      </c>
      <c r="AF50" s="35" t="s">
        <v>566</v>
      </c>
    </row>
    <row r="53" spans="2:66" x14ac:dyDescent="0.4">
      <c r="B53" s="36" t="s">
        <v>829</v>
      </c>
      <c r="AL53" s="35" t="s">
        <v>844</v>
      </c>
      <c r="BN53" s="35" t="s">
        <v>844</v>
      </c>
    </row>
    <row r="56" spans="2:66" x14ac:dyDescent="0.4">
      <c r="H56" s="55" t="s">
        <v>830</v>
      </c>
      <c r="V56" s="35" t="s">
        <v>761</v>
      </c>
      <c r="AE56" s="55" t="s">
        <v>832</v>
      </c>
      <c r="AX56" s="35" t="s">
        <v>839</v>
      </c>
      <c r="BG56" s="55" t="s">
        <v>836</v>
      </c>
    </row>
    <row r="57" spans="2:66" x14ac:dyDescent="0.4">
      <c r="H57" s="35" t="s">
        <v>833</v>
      </c>
      <c r="AE57" s="35" t="s">
        <v>834</v>
      </c>
      <c r="BG57" s="35" t="s">
        <v>837</v>
      </c>
    </row>
    <row r="58" spans="2:66" x14ac:dyDescent="0.4">
      <c r="H58" s="35" t="s">
        <v>831</v>
      </c>
      <c r="AE58" s="35" t="s">
        <v>835</v>
      </c>
      <c r="BG58" s="35" t="s">
        <v>838</v>
      </c>
    </row>
    <row r="61" spans="2:66" x14ac:dyDescent="0.4">
      <c r="AU61" s="35" t="s">
        <v>839</v>
      </c>
    </row>
    <row r="63" spans="2:66" x14ac:dyDescent="0.4">
      <c r="AE63" s="35" t="s">
        <v>843</v>
      </c>
    </row>
    <row r="64" spans="2:66" x14ac:dyDescent="0.4">
      <c r="Q64" s="55" t="s">
        <v>840</v>
      </c>
      <c r="BC64" s="35" t="s">
        <v>843</v>
      </c>
    </row>
    <row r="65" spans="17:51" x14ac:dyDescent="0.4">
      <c r="Q65" s="35" t="s">
        <v>841</v>
      </c>
    </row>
    <row r="66" spans="17:51" x14ac:dyDescent="0.4">
      <c r="Q66" s="35" t="s">
        <v>842</v>
      </c>
    </row>
    <row r="73" spans="17:51" x14ac:dyDescent="0.4">
      <c r="AY73" s="60"/>
    </row>
  </sheetData>
  <mergeCells count="80">
    <mergeCell ref="G33:L33"/>
    <mergeCell ref="S33:X33"/>
    <mergeCell ref="AE33:AJ33"/>
    <mergeCell ref="AQ33:AV33"/>
    <mergeCell ref="BC33:BH33"/>
    <mergeCell ref="V21:Y21"/>
    <mergeCell ref="Z21:AC21"/>
    <mergeCell ref="AD21:AG21"/>
    <mergeCell ref="AH21:AK21"/>
    <mergeCell ref="F22:I22"/>
    <mergeCell ref="J22:Q22"/>
    <mergeCell ref="V22:AC22"/>
    <mergeCell ref="AD22:AK22"/>
    <mergeCell ref="F21:I21"/>
    <mergeCell ref="J21:M21"/>
    <mergeCell ref="N21:Q21"/>
    <mergeCell ref="R21:U21"/>
    <mergeCell ref="R22:U22"/>
    <mergeCell ref="V19:Y19"/>
    <mergeCell ref="Z19:AC19"/>
    <mergeCell ref="AD19:AG19"/>
    <mergeCell ref="AH19:AK19"/>
    <mergeCell ref="F20:I20"/>
    <mergeCell ref="J20:M20"/>
    <mergeCell ref="N20:Q20"/>
    <mergeCell ref="R20:U20"/>
    <mergeCell ref="V20:Y20"/>
    <mergeCell ref="Z20:AC20"/>
    <mergeCell ref="AD20:AG20"/>
    <mergeCell ref="AH20:AK20"/>
    <mergeCell ref="F19:I19"/>
    <mergeCell ref="J19:M19"/>
    <mergeCell ref="N19:Q19"/>
    <mergeCell ref="R19:U19"/>
    <mergeCell ref="BK40:BL40"/>
    <mergeCell ref="AK40:AL40"/>
    <mergeCell ref="AM40:AN40"/>
    <mergeCell ref="AO40:AP40"/>
    <mergeCell ref="AQ40:AR40"/>
    <mergeCell ref="AS40:AT40"/>
    <mergeCell ref="AU40:AV40"/>
    <mergeCell ref="AW40:AX40"/>
    <mergeCell ref="AY40:AZ40"/>
    <mergeCell ref="BA40:BB40"/>
    <mergeCell ref="BC40:BD40"/>
    <mergeCell ref="AG47:AH47"/>
    <mergeCell ref="AI47:AJ47"/>
    <mergeCell ref="BE40:BF40"/>
    <mergeCell ref="BG40:BH40"/>
    <mergeCell ref="BI40:BJ40"/>
    <mergeCell ref="AK47:AL47"/>
    <mergeCell ref="AM47:AN47"/>
    <mergeCell ref="AO47:AP47"/>
    <mergeCell ref="AQ47:AR47"/>
    <mergeCell ref="I47:J47"/>
    <mergeCell ref="K47:L47"/>
    <mergeCell ref="M47:N47"/>
    <mergeCell ref="O47:P47"/>
    <mergeCell ref="Q47:R47"/>
    <mergeCell ref="S47:T47"/>
    <mergeCell ref="U47:V47"/>
    <mergeCell ref="W47:X47"/>
    <mergeCell ref="Y47:Z47"/>
    <mergeCell ref="AA47:AB47"/>
    <mergeCell ref="AC47:AD47"/>
    <mergeCell ref="AE47:AF47"/>
    <mergeCell ref="AG40:AH40"/>
    <mergeCell ref="AI40:AJ40"/>
    <mergeCell ref="I40:J40"/>
    <mergeCell ref="K40:L40"/>
    <mergeCell ref="M40:N40"/>
    <mergeCell ref="O40:P40"/>
    <mergeCell ref="Q40:R40"/>
    <mergeCell ref="S40:T40"/>
    <mergeCell ref="U40:V40"/>
    <mergeCell ref="W40:X40"/>
    <mergeCell ref="Y40:Z40"/>
    <mergeCell ref="AA40:AB40"/>
    <mergeCell ref="AC40:AD40"/>
    <mergeCell ref="AE40:AF40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9722D9-34B5-4923-B86F-3B58441FDD8F}">
  <dimension ref="B2:V63"/>
  <sheetViews>
    <sheetView zoomScale="80" zoomScaleNormal="80" workbookViewId="0">
      <selection activeCell="N19" sqref="N19"/>
    </sheetView>
  </sheetViews>
  <sheetFormatPr defaultRowHeight="15.6" x14ac:dyDescent="0.4"/>
  <cols>
    <col min="1" max="1" width="8.796875" style="35"/>
    <col min="2" max="2" width="12.8984375" style="35" customWidth="1"/>
    <col min="3" max="8" width="8.796875" style="35"/>
    <col min="9" max="9" width="12.69921875" style="35" customWidth="1"/>
    <col min="10" max="15" width="8.796875" style="35"/>
    <col min="16" max="16" width="12.69921875" style="35" customWidth="1"/>
    <col min="17" max="16384" width="8.796875" style="35"/>
  </cols>
  <sheetData>
    <row r="2" spans="2:18" x14ac:dyDescent="0.4">
      <c r="B2" s="55" t="s">
        <v>1251</v>
      </c>
    </row>
    <row r="4" spans="2:18" x14ac:dyDescent="0.4">
      <c r="B4" s="35" t="s">
        <v>1252</v>
      </c>
    </row>
    <row r="6" spans="2:18" x14ac:dyDescent="0.4">
      <c r="B6" s="36" t="s">
        <v>1060</v>
      </c>
      <c r="H6" s="36"/>
    </row>
    <row r="7" spans="2:18" x14ac:dyDescent="0.4">
      <c r="B7" s="94" t="s">
        <v>1061</v>
      </c>
    </row>
    <row r="8" spans="2:18" x14ac:dyDescent="0.4">
      <c r="B8" s="94" t="s">
        <v>1253</v>
      </c>
    </row>
    <row r="9" spans="2:18" ht="16.2" thickBot="1" x14ac:dyDescent="0.45">
      <c r="B9" s="35" t="s">
        <v>1063</v>
      </c>
    </row>
    <row r="10" spans="2:18" x14ac:dyDescent="0.4">
      <c r="B10" s="35" t="s">
        <v>1254</v>
      </c>
      <c r="D10" s="35" t="s">
        <v>1255</v>
      </c>
      <c r="I10" s="469" t="s">
        <v>621</v>
      </c>
      <c r="J10" s="440">
        <v>620</v>
      </c>
      <c r="K10" s="446">
        <v>3723</v>
      </c>
      <c r="P10" s="503"/>
      <c r="Q10" s="502"/>
      <c r="R10" s="502"/>
    </row>
    <row r="11" spans="2:18" ht="16.2" thickBot="1" x14ac:dyDescent="0.45">
      <c r="D11" s="35" t="s">
        <v>1256</v>
      </c>
      <c r="I11" s="470" t="s">
        <v>1059</v>
      </c>
      <c r="J11" s="471">
        <f>J10*0.8057</f>
        <v>499.53399999999999</v>
      </c>
      <c r="K11" s="468">
        <f>K10*0.8057</f>
        <v>2999.6210999999998</v>
      </c>
      <c r="P11" s="503"/>
      <c r="Q11" s="502"/>
      <c r="R11" s="502"/>
    </row>
    <row r="13" spans="2:18" x14ac:dyDescent="0.4">
      <c r="B13" s="36" t="s">
        <v>1078</v>
      </c>
    </row>
    <row r="14" spans="2:18" x14ac:dyDescent="0.4">
      <c r="B14" s="94" t="s">
        <v>1079</v>
      </c>
    </row>
    <row r="15" spans="2:18" x14ac:dyDescent="0.4">
      <c r="B15" s="94" t="s">
        <v>1080</v>
      </c>
    </row>
    <row r="16" spans="2:18" ht="16.2" thickBot="1" x14ac:dyDescent="0.45">
      <c r="B16" s="35" t="s">
        <v>1081</v>
      </c>
    </row>
    <row r="17" spans="2:11" x14ac:dyDescent="0.4">
      <c r="B17" s="35" t="s">
        <v>1254</v>
      </c>
      <c r="D17" s="35" t="s">
        <v>1257</v>
      </c>
      <c r="I17" s="469" t="s">
        <v>621</v>
      </c>
      <c r="J17" s="440">
        <v>9929</v>
      </c>
      <c r="K17" s="446">
        <v>59578</v>
      </c>
    </row>
    <row r="18" spans="2:11" ht="16.2" thickBot="1" x14ac:dyDescent="0.45">
      <c r="D18" s="35" t="s">
        <v>1258</v>
      </c>
      <c r="I18" s="470" t="s">
        <v>1059</v>
      </c>
      <c r="J18" s="471">
        <f>J17*0.050354</f>
        <v>499.96486600000003</v>
      </c>
      <c r="K18" s="468">
        <f>K17*0.050354</f>
        <v>2999.9906120000001</v>
      </c>
    </row>
    <row r="20" spans="2:11" x14ac:dyDescent="0.4">
      <c r="B20" s="36" t="s">
        <v>1259</v>
      </c>
    </row>
    <row r="21" spans="2:11" x14ac:dyDescent="0.4">
      <c r="B21" s="94" t="s">
        <v>1260</v>
      </c>
    </row>
    <row r="22" spans="2:11" x14ac:dyDescent="0.4">
      <c r="B22" s="35" t="s">
        <v>1261</v>
      </c>
    </row>
    <row r="31" spans="2:11" x14ac:dyDescent="0.4">
      <c r="B31" s="35" t="s">
        <v>1062</v>
      </c>
    </row>
    <row r="38" spans="2:7" x14ac:dyDescent="0.4">
      <c r="B38" s="35" t="s">
        <v>1062</v>
      </c>
    </row>
    <row r="39" spans="2:7" x14ac:dyDescent="0.4">
      <c r="B39" s="36" t="s">
        <v>1262</v>
      </c>
    </row>
    <row r="40" spans="2:7" x14ac:dyDescent="0.4">
      <c r="B40" s="35" t="s">
        <v>1263</v>
      </c>
    </row>
    <row r="41" spans="2:7" x14ac:dyDescent="0.4">
      <c r="B41" s="35" t="s">
        <v>1264</v>
      </c>
    </row>
    <row r="42" spans="2:7" x14ac:dyDescent="0.4">
      <c r="B42" s="35" t="s">
        <v>1057</v>
      </c>
    </row>
    <row r="43" spans="2:7" ht="16.2" thickBot="1" x14ac:dyDescent="0.45">
      <c r="B43" s="35" t="s">
        <v>1056</v>
      </c>
    </row>
    <row r="44" spans="2:7" x14ac:dyDescent="0.4">
      <c r="B44" s="475" t="s">
        <v>1082</v>
      </c>
      <c r="C44" s="447">
        <v>745</v>
      </c>
      <c r="D44" s="445">
        <v>1490</v>
      </c>
      <c r="E44" s="445">
        <v>2234</v>
      </c>
      <c r="F44" s="445">
        <v>2979</v>
      </c>
      <c r="G44" s="446">
        <v>3724</v>
      </c>
    </row>
    <row r="45" spans="2:7" x14ac:dyDescent="0.4">
      <c r="B45" s="476" t="s">
        <v>1064</v>
      </c>
      <c r="C45" s="474">
        <f>C44*0.805664</f>
        <v>600.21968000000004</v>
      </c>
      <c r="D45" s="472">
        <f>D44*0.805664</f>
        <v>1200.4393600000001</v>
      </c>
      <c r="E45" s="472">
        <f>E44*0.805664</f>
        <v>1799.853376</v>
      </c>
      <c r="F45" s="472">
        <f>F44*0.805664</f>
        <v>2400.0730560000002</v>
      </c>
      <c r="G45" s="473">
        <f>G44*0.805664</f>
        <v>3000.2927360000003</v>
      </c>
    </row>
    <row r="46" spans="2:7" ht="16.2" thickBot="1" x14ac:dyDescent="0.45">
      <c r="B46" s="477" t="s">
        <v>1058</v>
      </c>
      <c r="C46" s="442">
        <f>C45/150</f>
        <v>4.0014645333333334</v>
      </c>
      <c r="D46" s="443">
        <f>D45/150</f>
        <v>8.0029290666666668</v>
      </c>
      <c r="E46" s="443">
        <f>E45/150</f>
        <v>11.999022506666666</v>
      </c>
      <c r="F46" s="443">
        <f>F45/150</f>
        <v>16.000487039999999</v>
      </c>
      <c r="G46" s="444">
        <f>G45/150</f>
        <v>20.001951573333336</v>
      </c>
    </row>
    <row r="47" spans="2:7" ht="16.2" thickBot="1" x14ac:dyDescent="0.45"/>
    <row r="48" spans="2:7" x14ac:dyDescent="0.4">
      <c r="B48" s="475" t="s">
        <v>1083</v>
      </c>
      <c r="C48" s="440">
        <v>11916</v>
      </c>
      <c r="D48" s="445">
        <v>23832</v>
      </c>
      <c r="E48" s="445">
        <v>35748</v>
      </c>
      <c r="F48" s="445">
        <v>47664</v>
      </c>
      <c r="G48" s="446">
        <v>59578</v>
      </c>
    </row>
    <row r="49" spans="2:22" x14ac:dyDescent="0.4">
      <c r="B49" s="476" t="s">
        <v>1064</v>
      </c>
      <c r="C49" s="478">
        <f>C48*0.050354</f>
        <v>600.01826400000004</v>
      </c>
      <c r="D49" s="474">
        <f>D48*0.050354</f>
        <v>1200.0365280000001</v>
      </c>
      <c r="E49" s="474">
        <f>E48*0.050354</f>
        <v>1800.0547920000001</v>
      </c>
      <c r="F49" s="474">
        <f>F48*0.050354</f>
        <v>2400.0730560000002</v>
      </c>
      <c r="G49" s="479">
        <f>G48*0.050354</f>
        <v>2999.9906120000001</v>
      </c>
    </row>
    <row r="50" spans="2:22" ht="16.2" thickBot="1" x14ac:dyDescent="0.45">
      <c r="B50" s="477" t="s">
        <v>1058</v>
      </c>
      <c r="C50" s="441">
        <f>C49/150</f>
        <v>4.0001217599999999</v>
      </c>
      <c r="D50" s="443">
        <f>D49/150</f>
        <v>8.0002435199999997</v>
      </c>
      <c r="E50" s="443">
        <f>E49/150</f>
        <v>12.00036528</v>
      </c>
      <c r="F50" s="443">
        <f>F49/150</f>
        <v>16.000487039999999</v>
      </c>
      <c r="G50" s="444">
        <f>G49/150</f>
        <v>19.999937413333335</v>
      </c>
    </row>
    <row r="52" spans="2:22" x14ac:dyDescent="0.4">
      <c r="B52" s="36" t="s">
        <v>1265</v>
      </c>
      <c r="I52" s="36" t="s">
        <v>1266</v>
      </c>
      <c r="P52" s="36" t="s">
        <v>1273</v>
      </c>
    </row>
    <row r="53" spans="2:22" x14ac:dyDescent="0.4">
      <c r="B53" s="35" t="s">
        <v>1065</v>
      </c>
      <c r="C53" s="35" t="s">
        <v>1148</v>
      </c>
      <c r="I53" s="35" t="s">
        <v>1065</v>
      </c>
      <c r="J53" s="35" t="s">
        <v>1148</v>
      </c>
      <c r="P53" s="35" t="s">
        <v>1065</v>
      </c>
      <c r="Q53" s="35" t="s">
        <v>1148</v>
      </c>
    </row>
    <row r="54" spans="2:22" x14ac:dyDescent="0.4">
      <c r="B54" s="35" t="s">
        <v>1072</v>
      </c>
      <c r="C54" s="35" t="s">
        <v>1066</v>
      </c>
      <c r="I54" s="35" t="s">
        <v>1072</v>
      </c>
      <c r="J54" s="35" t="s">
        <v>1267</v>
      </c>
      <c r="P54" s="35" t="s">
        <v>1072</v>
      </c>
      <c r="Q54" s="35" t="s">
        <v>1274</v>
      </c>
    </row>
    <row r="55" spans="2:22" x14ac:dyDescent="0.4">
      <c r="B55" s="35" t="s">
        <v>1073</v>
      </c>
      <c r="C55" s="35" t="s">
        <v>1067</v>
      </c>
      <c r="I55" s="35" t="s">
        <v>1073</v>
      </c>
      <c r="J55" s="35" t="s">
        <v>1268</v>
      </c>
      <c r="P55" s="35" t="s">
        <v>1073</v>
      </c>
      <c r="Q55" s="35" t="s">
        <v>1275</v>
      </c>
    </row>
    <row r="56" spans="2:22" x14ac:dyDescent="0.4">
      <c r="B56" s="35" t="s">
        <v>1068</v>
      </c>
      <c r="C56" s="35" t="s">
        <v>1149</v>
      </c>
      <c r="I56" s="35" t="s">
        <v>1068</v>
      </c>
      <c r="J56" s="35" t="s">
        <v>1269</v>
      </c>
      <c r="P56" s="35" t="s">
        <v>1068</v>
      </c>
      <c r="Q56" s="35" t="s">
        <v>1276</v>
      </c>
    </row>
    <row r="57" spans="2:22" x14ac:dyDescent="0.4">
      <c r="B57" s="35" t="s">
        <v>1069</v>
      </c>
      <c r="C57" s="35" t="s">
        <v>1150</v>
      </c>
      <c r="I57" s="35" t="s">
        <v>1069</v>
      </c>
      <c r="J57" s="35" t="s">
        <v>1270</v>
      </c>
      <c r="P57" s="35" t="s">
        <v>1069</v>
      </c>
      <c r="Q57" s="35" t="s">
        <v>1277</v>
      </c>
    </row>
    <row r="59" spans="2:22" x14ac:dyDescent="0.4">
      <c r="B59" s="35" t="s">
        <v>1070</v>
      </c>
      <c r="C59" s="35" t="s">
        <v>1071</v>
      </c>
      <c r="I59" s="35" t="s">
        <v>1070</v>
      </c>
      <c r="J59" s="35" t="s">
        <v>1071</v>
      </c>
      <c r="P59" s="35" t="s">
        <v>1070</v>
      </c>
      <c r="Q59" s="35" t="s">
        <v>1071</v>
      </c>
    </row>
    <row r="60" spans="2:22" ht="52.8" customHeight="1" x14ac:dyDescent="0.4">
      <c r="C60" s="1276" t="s">
        <v>1074</v>
      </c>
      <c r="D60" s="1360"/>
      <c r="E60" s="1360"/>
      <c r="F60" s="1360"/>
      <c r="G60" s="1360"/>
      <c r="J60" s="1276" t="s">
        <v>1271</v>
      </c>
      <c r="K60" s="1360"/>
      <c r="L60" s="1360"/>
      <c r="M60" s="1360"/>
      <c r="N60" s="1360"/>
      <c r="Q60" s="1276" t="s">
        <v>1278</v>
      </c>
      <c r="R60" s="1360"/>
      <c r="S60" s="1360"/>
      <c r="T60" s="1360"/>
      <c r="U60" s="1360"/>
    </row>
    <row r="62" spans="2:22" x14ac:dyDescent="0.4">
      <c r="B62" s="35" t="s">
        <v>1075</v>
      </c>
      <c r="C62" s="35" t="s">
        <v>1076</v>
      </c>
      <c r="I62" s="35" t="s">
        <v>1075</v>
      </c>
      <c r="J62" s="35" t="s">
        <v>1076</v>
      </c>
      <c r="P62" s="35" t="s">
        <v>1075</v>
      </c>
      <c r="Q62" s="35" t="s">
        <v>1076</v>
      </c>
    </row>
    <row r="63" spans="2:22" ht="46.2" customHeight="1" x14ac:dyDescent="0.4">
      <c r="C63" s="1276" t="s">
        <v>1077</v>
      </c>
      <c r="D63" s="1360"/>
      <c r="E63" s="1360"/>
      <c r="F63" s="1360"/>
      <c r="G63" s="1360"/>
      <c r="J63" s="1276" t="s">
        <v>1272</v>
      </c>
      <c r="K63" s="1276"/>
      <c r="L63" s="1276"/>
      <c r="M63" s="1276"/>
      <c r="N63" s="1276"/>
      <c r="O63" s="1276"/>
      <c r="Q63" s="1276" t="s">
        <v>1279</v>
      </c>
      <c r="R63" s="1276"/>
      <c r="S63" s="1276"/>
      <c r="T63" s="1276"/>
      <c r="U63" s="1276"/>
      <c r="V63" s="1276"/>
    </row>
  </sheetData>
  <mergeCells count="6">
    <mergeCell ref="C60:G60"/>
    <mergeCell ref="C63:G63"/>
    <mergeCell ref="J60:N60"/>
    <mergeCell ref="Q60:U60"/>
    <mergeCell ref="J63:O63"/>
    <mergeCell ref="Q63:V63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7D0EF8-5D95-40F1-BA07-6840318F2C09}">
  <dimension ref="B3:G123"/>
  <sheetViews>
    <sheetView topLeftCell="A73" zoomScaleNormal="100" workbookViewId="0">
      <selection activeCell="B107" sqref="B107"/>
    </sheetView>
  </sheetViews>
  <sheetFormatPr defaultRowHeight="15.6" x14ac:dyDescent="0.4"/>
  <cols>
    <col min="1" max="1" width="8.796875" style="35"/>
    <col min="2" max="2" width="5.69921875" style="90" customWidth="1"/>
    <col min="3" max="3" width="11" style="90" customWidth="1"/>
    <col min="4" max="4" width="40.69921875" style="35" customWidth="1"/>
    <col min="5" max="5" width="70.69921875" style="35" customWidth="1"/>
    <col min="6" max="6" width="20.69921875" style="35" customWidth="1"/>
    <col min="7" max="7" width="40.69921875" style="35" customWidth="1"/>
    <col min="8" max="16384" width="8.796875" style="35"/>
  </cols>
  <sheetData>
    <row r="3" spans="2:7" x14ac:dyDescent="0.4">
      <c r="B3" s="553" t="s">
        <v>1395</v>
      </c>
    </row>
    <row r="4" spans="2:7" ht="16.2" thickBot="1" x14ac:dyDescent="0.45"/>
    <row r="5" spans="2:7" ht="16.2" thickBot="1" x14ac:dyDescent="0.45">
      <c r="B5" s="83" t="s">
        <v>219</v>
      </c>
      <c r="C5" s="181" t="s">
        <v>409</v>
      </c>
      <c r="D5" s="57" t="s">
        <v>411</v>
      </c>
      <c r="E5" s="57" t="s">
        <v>220</v>
      </c>
      <c r="F5" s="261" t="s">
        <v>412</v>
      </c>
      <c r="G5" s="58" t="s">
        <v>30</v>
      </c>
    </row>
    <row r="6" spans="2:7" x14ac:dyDescent="0.4">
      <c r="B6" s="158">
        <v>1</v>
      </c>
      <c r="C6" s="265" t="s">
        <v>410</v>
      </c>
      <c r="D6" s="131" t="s">
        <v>1396</v>
      </c>
      <c r="E6" s="131" t="s">
        <v>1397</v>
      </c>
      <c r="F6" s="326" t="s">
        <v>760</v>
      </c>
      <c r="G6" s="131"/>
    </row>
    <row r="7" spans="2:7" x14ac:dyDescent="0.4">
      <c r="B7" s="87"/>
      <c r="C7" s="268"/>
      <c r="D7" s="133" t="s">
        <v>1403</v>
      </c>
      <c r="E7" s="133" t="s">
        <v>1398</v>
      </c>
      <c r="F7" s="327"/>
      <c r="G7" s="133"/>
    </row>
    <row r="8" spans="2:7" x14ac:dyDescent="0.4">
      <c r="B8" s="87"/>
      <c r="C8" s="268"/>
      <c r="D8" s="133"/>
      <c r="E8" s="133"/>
      <c r="F8" s="327"/>
      <c r="G8" s="133"/>
    </row>
    <row r="9" spans="2:7" x14ac:dyDescent="0.4">
      <c r="B9" s="87"/>
      <c r="C9" s="268"/>
      <c r="D9" s="133"/>
      <c r="E9" s="133"/>
      <c r="F9" s="327"/>
      <c r="G9" s="133"/>
    </row>
    <row r="10" spans="2:7" x14ac:dyDescent="0.4">
      <c r="B10" s="87"/>
      <c r="C10" s="268"/>
      <c r="D10" s="133"/>
      <c r="E10" s="133"/>
      <c r="F10" s="327"/>
      <c r="G10" s="133"/>
    </row>
    <row r="11" spans="2:7" x14ac:dyDescent="0.4">
      <c r="B11" s="87"/>
      <c r="C11" s="268"/>
      <c r="D11" s="133"/>
      <c r="E11" s="133"/>
      <c r="F11" s="327"/>
      <c r="G11" s="133"/>
    </row>
    <row r="12" spans="2:7" x14ac:dyDescent="0.4">
      <c r="B12" s="87"/>
      <c r="C12" s="268"/>
      <c r="D12" s="133"/>
      <c r="E12" s="133"/>
      <c r="F12" s="327"/>
      <c r="G12" s="133"/>
    </row>
    <row r="13" spans="2:7" x14ac:dyDescent="0.4">
      <c r="B13" s="87"/>
      <c r="C13" s="268"/>
      <c r="D13" s="133"/>
      <c r="E13" s="133"/>
      <c r="F13" s="327"/>
      <c r="G13" s="133"/>
    </row>
    <row r="14" spans="2:7" x14ac:dyDescent="0.4">
      <c r="B14" s="150"/>
      <c r="C14" s="268"/>
      <c r="D14" s="129"/>
      <c r="E14" s="129"/>
      <c r="F14" s="328"/>
      <c r="G14" s="129"/>
    </row>
    <row r="15" spans="2:7" x14ac:dyDescent="0.4">
      <c r="B15" s="54">
        <v>2</v>
      </c>
      <c r="C15" s="267" t="s">
        <v>410</v>
      </c>
      <c r="D15" s="134" t="s">
        <v>1399</v>
      </c>
      <c r="E15" s="134" t="s">
        <v>1400</v>
      </c>
      <c r="F15" s="329" t="s">
        <v>760</v>
      </c>
      <c r="G15" s="134"/>
    </row>
    <row r="16" spans="2:7" x14ac:dyDescent="0.4">
      <c r="B16" s="87"/>
      <c r="C16" s="268"/>
      <c r="D16" s="133" t="s">
        <v>1402</v>
      </c>
      <c r="E16" s="133" t="s">
        <v>1401</v>
      </c>
      <c r="F16" s="133"/>
      <c r="G16" s="133"/>
    </row>
    <row r="17" spans="2:7" x14ac:dyDescent="0.4">
      <c r="B17" s="529"/>
      <c r="C17" s="529"/>
      <c r="D17" s="133" t="s">
        <v>1404</v>
      </c>
      <c r="E17" s="133"/>
      <c r="F17" s="133"/>
      <c r="G17" s="133"/>
    </row>
    <row r="18" spans="2:7" x14ac:dyDescent="0.4">
      <c r="B18" s="529"/>
      <c r="C18" s="529"/>
      <c r="D18" s="133"/>
      <c r="E18" s="133"/>
      <c r="F18" s="133"/>
      <c r="G18" s="133"/>
    </row>
    <row r="19" spans="2:7" x14ac:dyDescent="0.4">
      <c r="B19" s="529"/>
      <c r="C19" s="529"/>
      <c r="D19" s="133"/>
      <c r="E19" s="133"/>
      <c r="F19" s="133"/>
      <c r="G19" s="133"/>
    </row>
    <row r="20" spans="2:7" x14ac:dyDescent="0.4">
      <c r="B20" s="529"/>
      <c r="C20" s="529"/>
      <c r="D20" s="133"/>
      <c r="E20" s="133"/>
      <c r="F20" s="133"/>
      <c r="G20" s="133"/>
    </row>
    <row r="21" spans="2:7" x14ac:dyDescent="0.4">
      <c r="B21" s="529"/>
      <c r="C21" s="529"/>
      <c r="D21" s="133"/>
      <c r="E21" s="133"/>
      <c r="F21" s="133"/>
      <c r="G21" s="133"/>
    </row>
    <row r="22" spans="2:7" x14ac:dyDescent="0.4">
      <c r="B22" s="529"/>
      <c r="C22" s="529"/>
      <c r="D22" s="133"/>
      <c r="E22" s="133"/>
      <c r="F22" s="133"/>
      <c r="G22" s="133"/>
    </row>
    <row r="23" spans="2:7" x14ac:dyDescent="0.4">
      <c r="B23" s="529"/>
      <c r="C23" s="529"/>
      <c r="D23" s="133"/>
      <c r="E23" s="133"/>
      <c r="F23" s="133"/>
      <c r="G23" s="133"/>
    </row>
    <row r="24" spans="2:7" x14ac:dyDescent="0.4">
      <c r="B24" s="529"/>
      <c r="C24" s="529"/>
      <c r="D24" s="133"/>
      <c r="E24" s="133"/>
      <c r="F24" s="133"/>
      <c r="G24" s="133"/>
    </row>
    <row r="25" spans="2:7" x14ac:dyDescent="0.4">
      <c r="B25" s="529"/>
      <c r="C25" s="529"/>
      <c r="D25" s="133"/>
      <c r="E25" s="133"/>
      <c r="F25" s="133"/>
      <c r="G25" s="133"/>
    </row>
    <row r="26" spans="2:7" x14ac:dyDescent="0.4">
      <c r="B26" s="529"/>
      <c r="C26" s="529"/>
      <c r="D26" s="133"/>
      <c r="E26" s="133"/>
      <c r="F26" s="133"/>
      <c r="G26" s="133"/>
    </row>
    <row r="27" spans="2:7" x14ac:dyDescent="0.4">
      <c r="B27" s="529"/>
      <c r="C27" s="529"/>
      <c r="D27" s="133"/>
      <c r="E27" s="133"/>
      <c r="F27" s="133"/>
      <c r="G27" s="133"/>
    </row>
    <row r="28" spans="2:7" x14ac:dyDescent="0.4">
      <c r="B28" s="529"/>
      <c r="C28" s="529"/>
      <c r="D28" s="133"/>
      <c r="E28" s="133"/>
      <c r="F28" s="133"/>
      <c r="G28" s="133"/>
    </row>
    <row r="29" spans="2:7" x14ac:dyDescent="0.4">
      <c r="B29" s="529"/>
      <c r="C29" s="529"/>
      <c r="D29" s="133"/>
      <c r="E29" s="133"/>
      <c r="F29" s="133"/>
      <c r="G29" s="133"/>
    </row>
    <row r="30" spans="2:7" x14ac:dyDescent="0.4">
      <c r="B30" s="87"/>
      <c r="C30" s="268"/>
      <c r="D30" s="133"/>
      <c r="E30" s="133"/>
      <c r="F30" s="133"/>
      <c r="G30" s="133"/>
    </row>
    <row r="31" spans="2:7" x14ac:dyDescent="0.4">
      <c r="B31" s="87"/>
      <c r="C31" s="268"/>
      <c r="D31" s="133"/>
      <c r="E31" s="133"/>
      <c r="F31" s="133"/>
      <c r="G31" s="133"/>
    </row>
    <row r="32" spans="2:7" x14ac:dyDescent="0.4">
      <c r="B32" s="87"/>
      <c r="C32" s="268"/>
      <c r="D32" s="133"/>
      <c r="E32" s="133"/>
      <c r="F32" s="133"/>
      <c r="G32" s="133"/>
    </row>
    <row r="33" spans="2:7" x14ac:dyDescent="0.4">
      <c r="B33" s="87"/>
      <c r="C33" s="268"/>
      <c r="D33" s="133"/>
      <c r="E33" s="133"/>
      <c r="F33" s="133"/>
      <c r="G33" s="133"/>
    </row>
    <row r="34" spans="2:7" x14ac:dyDescent="0.4">
      <c r="B34" s="150"/>
      <c r="C34" s="266"/>
      <c r="D34" s="129"/>
      <c r="E34" s="129"/>
      <c r="F34" s="129"/>
      <c r="G34" s="129"/>
    </row>
    <row r="35" spans="2:7" x14ac:dyDescent="0.4">
      <c r="B35" s="155">
        <v>3</v>
      </c>
      <c r="C35" s="267" t="s">
        <v>410</v>
      </c>
      <c r="D35" s="134" t="s">
        <v>1405</v>
      </c>
      <c r="E35" s="134" t="s">
        <v>1406</v>
      </c>
      <c r="F35" s="329" t="s">
        <v>760</v>
      </c>
      <c r="G35" s="134"/>
    </row>
    <row r="36" spans="2:7" x14ac:dyDescent="0.4">
      <c r="B36" s="154"/>
      <c r="C36" s="268"/>
      <c r="D36" s="133" t="s">
        <v>1408</v>
      </c>
      <c r="E36" s="133" t="s">
        <v>1407</v>
      </c>
      <c r="F36" s="133"/>
      <c r="G36" s="133"/>
    </row>
    <row r="37" spans="2:7" x14ac:dyDescent="0.4">
      <c r="B37" s="529"/>
      <c r="C37" s="529"/>
      <c r="D37" s="133" t="s">
        <v>1409</v>
      </c>
      <c r="E37" s="133"/>
      <c r="F37" s="133"/>
      <c r="G37" s="133"/>
    </row>
    <row r="38" spans="2:7" x14ac:dyDescent="0.4">
      <c r="B38" s="529"/>
      <c r="C38" s="529"/>
      <c r="D38" s="133" t="s">
        <v>1410</v>
      </c>
      <c r="E38" s="133"/>
      <c r="F38" s="133"/>
      <c r="G38" s="133"/>
    </row>
    <row r="39" spans="2:7" x14ac:dyDescent="0.4">
      <c r="B39" s="529"/>
      <c r="C39" s="529"/>
      <c r="D39" s="133"/>
      <c r="E39" s="133"/>
      <c r="F39" s="133"/>
      <c r="G39" s="133"/>
    </row>
    <row r="40" spans="2:7" x14ac:dyDescent="0.4">
      <c r="B40" s="529"/>
      <c r="C40" s="529"/>
      <c r="D40" s="133"/>
      <c r="E40" s="133"/>
      <c r="F40" s="133"/>
      <c r="G40" s="133"/>
    </row>
    <row r="41" spans="2:7" x14ac:dyDescent="0.4">
      <c r="B41" s="529"/>
      <c r="C41" s="529"/>
      <c r="D41" s="133"/>
      <c r="E41" s="133"/>
      <c r="F41" s="133"/>
      <c r="G41" s="133"/>
    </row>
    <row r="42" spans="2:7" x14ac:dyDescent="0.4">
      <c r="B42" s="529"/>
      <c r="C42" s="529"/>
      <c r="D42" s="133"/>
      <c r="E42" s="133"/>
      <c r="F42" s="133"/>
      <c r="G42" s="133"/>
    </row>
    <row r="43" spans="2:7" x14ac:dyDescent="0.4">
      <c r="B43" s="529"/>
      <c r="C43" s="529"/>
      <c r="D43" s="133"/>
      <c r="E43" s="133"/>
      <c r="F43" s="133"/>
      <c r="G43" s="133"/>
    </row>
    <row r="44" spans="2:7" x14ac:dyDescent="0.4">
      <c r="B44" s="529"/>
      <c r="C44" s="529"/>
      <c r="D44" s="133"/>
      <c r="E44" s="133"/>
      <c r="F44" s="133"/>
      <c r="G44" s="133"/>
    </row>
    <row r="45" spans="2:7" x14ac:dyDescent="0.4">
      <c r="B45" s="529"/>
      <c r="C45" s="529"/>
      <c r="D45" s="133"/>
      <c r="E45" s="133"/>
      <c r="F45" s="133"/>
      <c r="G45" s="133"/>
    </row>
    <row r="46" spans="2:7" x14ac:dyDescent="0.4">
      <c r="B46" s="529"/>
      <c r="C46" s="529"/>
      <c r="D46" s="133"/>
      <c r="E46" s="133"/>
      <c r="F46" s="133"/>
      <c r="G46" s="133"/>
    </row>
    <row r="47" spans="2:7" x14ac:dyDescent="0.4">
      <c r="B47" s="529"/>
      <c r="C47" s="529"/>
      <c r="D47" s="133"/>
      <c r="E47" s="133"/>
      <c r="F47" s="133"/>
      <c r="G47" s="133"/>
    </row>
    <row r="48" spans="2:7" x14ac:dyDescent="0.4">
      <c r="B48" s="529"/>
      <c r="C48" s="529"/>
      <c r="D48" s="133"/>
      <c r="E48" s="133"/>
      <c r="F48" s="133"/>
      <c r="G48" s="133"/>
    </row>
    <row r="49" spans="2:7" x14ac:dyDescent="0.4">
      <c r="B49" s="529"/>
      <c r="C49" s="529"/>
      <c r="D49" s="133"/>
      <c r="E49" s="133"/>
      <c r="F49" s="133"/>
      <c r="G49" s="133"/>
    </row>
    <row r="50" spans="2:7" x14ac:dyDescent="0.4">
      <c r="B50" s="529"/>
      <c r="C50" s="529"/>
      <c r="D50" s="133"/>
      <c r="E50" s="133"/>
      <c r="F50" s="133"/>
      <c r="G50" s="133"/>
    </row>
    <row r="51" spans="2:7" x14ac:dyDescent="0.4">
      <c r="B51" s="529"/>
      <c r="C51" s="529"/>
      <c r="D51" s="133"/>
      <c r="E51" s="133"/>
      <c r="F51" s="133"/>
      <c r="G51" s="133"/>
    </row>
    <row r="52" spans="2:7" x14ac:dyDescent="0.4">
      <c r="B52" s="151"/>
      <c r="C52" s="266"/>
      <c r="D52" s="129"/>
      <c r="E52" s="129"/>
      <c r="F52" s="129"/>
      <c r="G52" s="129"/>
    </row>
    <row r="53" spans="2:7" x14ac:dyDescent="0.4">
      <c r="B53" s="155">
        <v>4</v>
      </c>
      <c r="C53" s="267" t="s">
        <v>410</v>
      </c>
      <c r="D53" s="134" t="s">
        <v>1411</v>
      </c>
      <c r="E53" s="134" t="s">
        <v>1412</v>
      </c>
      <c r="F53" s="329" t="s">
        <v>760</v>
      </c>
      <c r="G53" s="134"/>
    </row>
    <row r="54" spans="2:7" x14ac:dyDescent="0.4">
      <c r="B54" s="154"/>
      <c r="C54" s="268"/>
      <c r="D54" s="133" t="s">
        <v>1413</v>
      </c>
      <c r="E54" s="133"/>
      <c r="F54" s="133"/>
      <c r="G54" s="133"/>
    </row>
    <row r="55" spans="2:7" x14ac:dyDescent="0.4">
      <c r="B55" s="529"/>
      <c r="C55" s="529"/>
      <c r="D55" s="133"/>
      <c r="E55" s="133"/>
      <c r="F55" s="133"/>
      <c r="G55" s="133"/>
    </row>
    <row r="56" spans="2:7" x14ac:dyDescent="0.4">
      <c r="B56" s="529"/>
      <c r="C56" s="529"/>
      <c r="D56" s="133"/>
      <c r="E56" s="133"/>
      <c r="F56" s="133"/>
      <c r="G56" s="133"/>
    </row>
    <row r="57" spans="2:7" x14ac:dyDescent="0.4">
      <c r="B57" s="529"/>
      <c r="C57" s="529"/>
      <c r="D57" s="133"/>
      <c r="E57" s="133"/>
      <c r="F57" s="133"/>
      <c r="G57" s="133"/>
    </row>
    <row r="58" spans="2:7" x14ac:dyDescent="0.4">
      <c r="B58" s="529"/>
      <c r="C58" s="529"/>
      <c r="D58" s="133"/>
      <c r="E58" s="133"/>
      <c r="F58" s="133"/>
      <c r="G58" s="133"/>
    </row>
    <row r="59" spans="2:7" x14ac:dyDescent="0.4">
      <c r="B59" s="529"/>
      <c r="C59" s="529"/>
      <c r="D59" s="133"/>
      <c r="E59" s="133"/>
      <c r="F59" s="133"/>
      <c r="G59" s="133"/>
    </row>
    <row r="60" spans="2:7" x14ac:dyDescent="0.4">
      <c r="B60" s="529"/>
      <c r="C60" s="529"/>
      <c r="D60" s="133"/>
      <c r="E60" s="133"/>
      <c r="F60" s="133"/>
      <c r="G60" s="133"/>
    </row>
    <row r="61" spans="2:7" x14ac:dyDescent="0.4">
      <c r="B61" s="529"/>
      <c r="C61" s="529"/>
      <c r="D61" s="133"/>
      <c r="E61" s="133"/>
      <c r="F61" s="133"/>
      <c r="G61" s="133"/>
    </row>
    <row r="62" spans="2:7" x14ac:dyDescent="0.4">
      <c r="B62" s="529"/>
      <c r="C62" s="529"/>
      <c r="D62" s="133"/>
      <c r="E62" s="133"/>
      <c r="F62" s="133"/>
      <c r="G62" s="133"/>
    </row>
    <row r="63" spans="2:7" x14ac:dyDescent="0.4">
      <c r="B63" s="529"/>
      <c r="C63" s="529"/>
      <c r="D63" s="133"/>
      <c r="E63" s="133"/>
      <c r="F63" s="133"/>
      <c r="G63" s="133"/>
    </row>
    <row r="64" spans="2:7" x14ac:dyDescent="0.4">
      <c r="B64" s="529"/>
      <c r="C64" s="529"/>
      <c r="D64" s="133"/>
      <c r="E64" s="133"/>
      <c r="F64" s="133"/>
      <c r="G64" s="133"/>
    </row>
    <row r="65" spans="2:7" x14ac:dyDescent="0.4">
      <c r="B65" s="529"/>
      <c r="C65" s="529"/>
      <c r="D65" s="133"/>
      <c r="E65" s="133"/>
      <c r="F65" s="133"/>
      <c r="G65" s="133"/>
    </row>
    <row r="66" spans="2:7" x14ac:dyDescent="0.4">
      <c r="B66" s="529"/>
      <c r="C66" s="529"/>
      <c r="D66" s="133"/>
      <c r="E66" s="133"/>
      <c r="F66" s="133"/>
      <c r="G66" s="133"/>
    </row>
    <row r="67" spans="2:7" x14ac:dyDescent="0.4">
      <c r="B67" s="529"/>
      <c r="C67" s="529"/>
      <c r="D67" s="133"/>
      <c r="E67" s="133"/>
      <c r="F67" s="133"/>
      <c r="G67" s="133"/>
    </row>
    <row r="68" spans="2:7" x14ac:dyDescent="0.4">
      <c r="B68" s="529"/>
      <c r="C68" s="529"/>
      <c r="D68" s="133"/>
      <c r="E68" s="133"/>
      <c r="F68" s="133"/>
      <c r="G68" s="133"/>
    </row>
    <row r="69" spans="2:7" x14ac:dyDescent="0.4">
      <c r="B69" s="154"/>
      <c r="C69" s="268"/>
      <c r="D69" s="133"/>
      <c r="E69" s="133"/>
      <c r="F69" s="133"/>
      <c r="G69" s="133"/>
    </row>
    <row r="70" spans="2:7" x14ac:dyDescent="0.4">
      <c r="B70" s="154"/>
      <c r="C70" s="268"/>
      <c r="D70" s="133"/>
      <c r="E70" s="133"/>
      <c r="F70" s="133"/>
      <c r="G70" s="133"/>
    </row>
    <row r="71" spans="2:7" x14ac:dyDescent="0.4">
      <c r="B71" s="154"/>
      <c r="C71" s="268"/>
      <c r="D71" s="133"/>
      <c r="E71" s="133"/>
      <c r="F71" s="133"/>
      <c r="G71" s="133"/>
    </row>
    <row r="72" spans="2:7" x14ac:dyDescent="0.4">
      <c r="B72" s="154"/>
      <c r="C72" s="268"/>
      <c r="D72" s="133"/>
      <c r="E72" s="133"/>
      <c r="F72" s="133"/>
      <c r="G72" s="133"/>
    </row>
    <row r="73" spans="2:7" x14ac:dyDescent="0.4">
      <c r="B73" s="151"/>
      <c r="C73" s="266"/>
      <c r="D73" s="129"/>
      <c r="E73" s="129"/>
      <c r="F73" s="129"/>
      <c r="G73" s="129"/>
    </row>
    <row r="74" spans="2:7" x14ac:dyDescent="0.4">
      <c r="B74" s="240">
        <v>5</v>
      </c>
      <c r="C74" s="267" t="s">
        <v>410</v>
      </c>
      <c r="D74" s="134" t="s">
        <v>1414</v>
      </c>
      <c r="E74" s="134" t="s">
        <v>1415</v>
      </c>
      <c r="F74" s="134"/>
      <c r="G74" s="134"/>
    </row>
    <row r="75" spans="2:7" x14ac:dyDescent="0.4">
      <c r="B75" s="529"/>
      <c r="C75" s="529"/>
      <c r="D75" s="133"/>
      <c r="E75" s="133"/>
      <c r="F75" s="133"/>
      <c r="G75" s="133"/>
    </row>
    <row r="76" spans="2:7" x14ac:dyDescent="0.4">
      <c r="B76" s="529"/>
      <c r="C76" s="529"/>
      <c r="D76" s="133"/>
      <c r="E76" s="133"/>
      <c r="F76" s="133"/>
      <c r="G76" s="133"/>
    </row>
    <row r="77" spans="2:7" x14ac:dyDescent="0.4">
      <c r="B77" s="529"/>
      <c r="C77" s="529"/>
      <c r="D77" s="133"/>
      <c r="E77" s="133"/>
      <c r="F77" s="133"/>
      <c r="G77" s="133"/>
    </row>
    <row r="78" spans="2:7" x14ac:dyDescent="0.4">
      <c r="B78" s="529"/>
      <c r="C78" s="529"/>
      <c r="D78" s="133"/>
      <c r="E78" s="133"/>
      <c r="F78" s="133"/>
      <c r="G78" s="133"/>
    </row>
    <row r="79" spans="2:7" x14ac:dyDescent="0.4">
      <c r="B79" s="529"/>
      <c r="C79" s="529"/>
      <c r="D79" s="133"/>
      <c r="E79" s="133"/>
      <c r="F79" s="133"/>
      <c r="G79" s="133"/>
    </row>
    <row r="80" spans="2:7" x14ac:dyDescent="0.4">
      <c r="B80" s="529"/>
      <c r="C80" s="529"/>
      <c r="D80" s="133"/>
      <c r="E80" s="133"/>
      <c r="F80" s="133"/>
      <c r="G80" s="133"/>
    </row>
    <row r="81" spans="2:7" x14ac:dyDescent="0.4">
      <c r="B81" s="529"/>
      <c r="C81" s="529"/>
      <c r="D81" s="133"/>
      <c r="E81" s="133"/>
      <c r="F81" s="133"/>
      <c r="G81" s="133"/>
    </row>
    <row r="82" spans="2:7" x14ac:dyDescent="0.4">
      <c r="B82" s="529"/>
      <c r="C82" s="529"/>
      <c r="D82" s="133"/>
      <c r="E82" s="133"/>
      <c r="F82" s="133"/>
      <c r="G82" s="133"/>
    </row>
    <row r="83" spans="2:7" x14ac:dyDescent="0.4">
      <c r="B83" s="529"/>
      <c r="C83" s="529"/>
      <c r="D83" s="133"/>
      <c r="E83" s="133"/>
      <c r="F83" s="133"/>
      <c r="G83" s="133"/>
    </row>
    <row r="84" spans="2:7" x14ac:dyDescent="0.4">
      <c r="B84" s="241"/>
      <c r="C84" s="266"/>
      <c r="D84" s="129"/>
      <c r="E84" s="129"/>
      <c r="F84" s="129"/>
      <c r="G84" s="129"/>
    </row>
    <row r="85" spans="2:7" x14ac:dyDescent="0.4">
      <c r="B85" s="263">
        <v>6</v>
      </c>
      <c r="C85" s="267" t="s">
        <v>410</v>
      </c>
      <c r="D85" s="134" t="s">
        <v>1416</v>
      </c>
      <c r="E85" s="134" t="s">
        <v>1417</v>
      </c>
      <c r="F85" s="329" t="s">
        <v>760</v>
      </c>
      <c r="G85" s="134"/>
    </row>
    <row r="86" spans="2:7" x14ac:dyDescent="0.4">
      <c r="B86" s="262"/>
      <c r="C86" s="268"/>
      <c r="D86" s="133"/>
      <c r="E86" s="133"/>
      <c r="F86" s="133"/>
      <c r="G86" s="133"/>
    </row>
    <row r="87" spans="2:7" x14ac:dyDescent="0.4">
      <c r="B87" s="262"/>
      <c r="C87" s="268"/>
      <c r="D87" s="133"/>
      <c r="E87" s="133"/>
      <c r="F87" s="133"/>
      <c r="G87" s="133"/>
    </row>
    <row r="88" spans="2:7" x14ac:dyDescent="0.4">
      <c r="B88" s="262"/>
      <c r="C88" s="268"/>
      <c r="D88" s="133"/>
      <c r="E88" s="269"/>
      <c r="F88" s="269"/>
      <c r="G88" s="133"/>
    </row>
    <row r="89" spans="2:7" x14ac:dyDescent="0.4">
      <c r="B89" s="262"/>
      <c r="C89" s="268"/>
      <c r="D89" s="133"/>
      <c r="E89" s="133"/>
      <c r="F89" s="133"/>
      <c r="G89" s="133"/>
    </row>
    <row r="90" spans="2:7" x14ac:dyDescent="0.4">
      <c r="B90" s="262"/>
      <c r="C90" s="268"/>
      <c r="D90" s="133"/>
      <c r="E90" s="133"/>
      <c r="F90" s="133"/>
      <c r="G90" s="133"/>
    </row>
    <row r="91" spans="2:7" x14ac:dyDescent="0.4">
      <c r="B91" s="262"/>
      <c r="C91" s="268"/>
      <c r="D91" s="133"/>
      <c r="E91" s="133"/>
      <c r="F91" s="133"/>
      <c r="G91" s="133"/>
    </row>
    <row r="92" spans="2:7" x14ac:dyDescent="0.4">
      <c r="B92" s="262"/>
      <c r="C92" s="268"/>
      <c r="D92" s="133"/>
      <c r="E92" s="133"/>
      <c r="F92" s="133"/>
      <c r="G92" s="133"/>
    </row>
    <row r="93" spans="2:7" x14ac:dyDescent="0.4">
      <c r="B93" s="262"/>
      <c r="C93" s="268"/>
      <c r="D93" s="133"/>
      <c r="E93" s="133"/>
      <c r="F93" s="133"/>
      <c r="G93" s="133"/>
    </row>
    <row r="94" spans="2:7" x14ac:dyDescent="0.4">
      <c r="B94" s="262"/>
      <c r="C94" s="268"/>
      <c r="D94" s="133"/>
      <c r="E94" s="133"/>
      <c r="F94" s="133"/>
      <c r="G94" s="133"/>
    </row>
    <row r="95" spans="2:7" x14ac:dyDescent="0.4">
      <c r="B95" s="262"/>
      <c r="C95" s="268"/>
      <c r="D95" s="133"/>
      <c r="E95" s="133"/>
      <c r="F95" s="133"/>
      <c r="G95" s="133"/>
    </row>
    <row r="96" spans="2:7" x14ac:dyDescent="0.4">
      <c r="B96" s="262"/>
      <c r="C96" s="268"/>
      <c r="D96" s="133"/>
      <c r="E96" s="133"/>
      <c r="F96" s="133"/>
      <c r="G96" s="133"/>
    </row>
    <row r="97" spans="2:7" x14ac:dyDescent="0.4">
      <c r="B97" s="262"/>
      <c r="C97" s="268"/>
      <c r="D97" s="133"/>
      <c r="E97" s="133"/>
      <c r="F97" s="133"/>
      <c r="G97" s="133"/>
    </row>
    <row r="98" spans="2:7" x14ac:dyDescent="0.4">
      <c r="B98" s="262"/>
      <c r="C98" s="268"/>
      <c r="D98" s="133"/>
      <c r="E98" s="133"/>
      <c r="F98" s="133"/>
      <c r="G98" s="133"/>
    </row>
    <row r="99" spans="2:7" x14ac:dyDescent="0.4">
      <c r="B99" s="264"/>
      <c r="C99" s="266"/>
      <c r="D99" s="129"/>
      <c r="E99" s="129"/>
      <c r="F99" s="129"/>
      <c r="G99" s="129"/>
    </row>
    <row r="100" spans="2:7" x14ac:dyDescent="0.4">
      <c r="B100" s="274">
        <v>7</v>
      </c>
      <c r="C100" s="275" t="s">
        <v>410</v>
      </c>
      <c r="D100" s="134"/>
      <c r="E100" s="134"/>
      <c r="F100" s="329" t="s">
        <v>760</v>
      </c>
    </row>
    <row r="101" spans="2:7" x14ac:dyDescent="0.4">
      <c r="B101" s="611"/>
      <c r="C101" s="611"/>
      <c r="D101" s="133"/>
      <c r="E101" s="133"/>
      <c r="F101" s="327"/>
    </row>
    <row r="102" spans="2:7" x14ac:dyDescent="0.4">
      <c r="B102" s="611"/>
      <c r="C102" s="611"/>
      <c r="D102" s="133"/>
      <c r="E102" s="133"/>
      <c r="F102" s="327"/>
    </row>
    <row r="103" spans="2:7" x14ac:dyDescent="0.4">
      <c r="B103" s="611"/>
      <c r="C103" s="611"/>
      <c r="D103" s="133"/>
      <c r="E103" s="133"/>
      <c r="F103" s="327"/>
    </row>
    <row r="104" spans="2:7" x14ac:dyDescent="0.4">
      <c r="B104" s="611"/>
      <c r="C104" s="611"/>
      <c r="D104" s="133"/>
      <c r="E104" s="133"/>
      <c r="F104" s="327"/>
    </row>
    <row r="105" spans="2:7" x14ac:dyDescent="0.4">
      <c r="B105" s="611"/>
      <c r="C105" s="611"/>
      <c r="D105" s="133"/>
      <c r="E105" s="133"/>
      <c r="F105" s="327"/>
    </row>
    <row r="106" spans="2:7" x14ac:dyDescent="0.4">
      <c r="B106" s="611"/>
      <c r="C106" s="611"/>
      <c r="D106" s="133"/>
      <c r="E106" s="133"/>
      <c r="F106" s="327"/>
    </row>
    <row r="107" spans="2:7" x14ac:dyDescent="0.4">
      <c r="B107" s="611"/>
      <c r="C107" s="611"/>
      <c r="D107" s="133"/>
      <c r="E107" s="133"/>
      <c r="F107" s="327"/>
    </row>
    <row r="108" spans="2:7" x14ac:dyDescent="0.4">
      <c r="B108" s="611"/>
      <c r="C108" s="611"/>
      <c r="D108" s="133"/>
      <c r="E108" s="133"/>
      <c r="F108" s="327"/>
    </row>
    <row r="109" spans="2:7" x14ac:dyDescent="0.4">
      <c r="B109" s="611"/>
      <c r="C109" s="611"/>
      <c r="D109" s="133"/>
      <c r="E109" s="133"/>
      <c r="F109" s="327"/>
    </row>
    <row r="110" spans="2:7" x14ac:dyDescent="0.4">
      <c r="B110" s="611"/>
      <c r="C110" s="611"/>
      <c r="D110" s="133"/>
      <c r="E110" s="133"/>
      <c r="F110" s="327"/>
    </row>
    <row r="111" spans="2:7" x14ac:dyDescent="0.4">
      <c r="B111" s="611"/>
      <c r="C111" s="611"/>
      <c r="D111" s="133"/>
      <c r="E111" s="133"/>
      <c r="F111" s="327"/>
    </row>
    <row r="112" spans="2:7" x14ac:dyDescent="0.4">
      <c r="B112" s="611"/>
      <c r="C112" s="611"/>
      <c r="D112" s="133"/>
      <c r="E112" s="133"/>
      <c r="F112" s="327"/>
    </row>
    <row r="113" spans="2:6" x14ac:dyDescent="0.4">
      <c r="B113" s="611"/>
      <c r="C113" s="611"/>
      <c r="D113" s="133"/>
      <c r="E113" s="133"/>
      <c r="F113" s="327"/>
    </row>
    <row r="114" spans="2:6" x14ac:dyDescent="0.4">
      <c r="B114" s="611"/>
      <c r="C114" s="611"/>
      <c r="D114" s="133"/>
      <c r="E114" s="133"/>
      <c r="F114" s="327"/>
    </row>
    <row r="115" spans="2:6" x14ac:dyDescent="0.4">
      <c r="B115" s="611"/>
      <c r="C115" s="611"/>
      <c r="D115" s="133"/>
      <c r="E115" s="133"/>
      <c r="F115" s="327"/>
    </row>
    <row r="116" spans="2:6" x14ac:dyDescent="0.4">
      <c r="B116" s="611"/>
      <c r="C116" s="611"/>
      <c r="D116" s="133"/>
      <c r="E116" s="133"/>
      <c r="F116" s="327"/>
    </row>
    <row r="117" spans="2:6" x14ac:dyDescent="0.4">
      <c r="B117" s="611"/>
      <c r="C117" s="611"/>
      <c r="D117" s="133"/>
      <c r="E117" s="133"/>
      <c r="F117" s="327"/>
    </row>
    <row r="118" spans="2:6" x14ac:dyDescent="0.4">
      <c r="B118" s="611"/>
      <c r="C118" s="611"/>
      <c r="D118" s="133"/>
      <c r="E118" s="133"/>
      <c r="F118" s="327"/>
    </row>
    <row r="119" spans="2:6" x14ac:dyDescent="0.4">
      <c r="B119" s="611"/>
      <c r="C119" s="611"/>
      <c r="D119" s="133"/>
      <c r="E119" s="133"/>
      <c r="F119" s="327"/>
    </row>
    <row r="120" spans="2:6" x14ac:dyDescent="0.4">
      <c r="B120" s="611"/>
      <c r="C120" s="611"/>
      <c r="D120" s="133"/>
      <c r="E120" s="133"/>
      <c r="F120" s="327"/>
    </row>
    <row r="121" spans="2:6" x14ac:dyDescent="0.4">
      <c r="B121" s="611"/>
      <c r="C121" s="611"/>
      <c r="D121" s="133"/>
      <c r="E121" s="133"/>
      <c r="F121" s="327"/>
    </row>
    <row r="122" spans="2:6" x14ac:dyDescent="0.4">
      <c r="B122" s="273"/>
      <c r="C122" s="276"/>
      <c r="D122" s="129"/>
      <c r="E122" s="129"/>
      <c r="F122" s="129"/>
    </row>
    <row r="123" spans="2:6" x14ac:dyDescent="0.4">
      <c r="B123" s="316"/>
      <c r="C123" s="316"/>
      <c r="D123" s="129"/>
      <c r="E123" s="129"/>
      <c r="F123" s="129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5F9D2-A0FC-4CFD-BD8D-9100ED4F71AF}">
  <dimension ref="B2:L94"/>
  <sheetViews>
    <sheetView topLeftCell="A44" zoomScale="80" zoomScaleNormal="80" workbookViewId="0">
      <selection activeCell="I99" sqref="I99"/>
    </sheetView>
  </sheetViews>
  <sheetFormatPr defaultRowHeight="15.6" x14ac:dyDescent="0.4"/>
  <cols>
    <col min="1" max="1" width="8.796875" style="35"/>
    <col min="2" max="2" width="20" style="35" customWidth="1"/>
    <col min="3" max="4" width="8.796875" style="35"/>
    <col min="5" max="7" width="15.69921875" style="35" customWidth="1"/>
    <col min="8" max="9" width="20.69921875" style="35" customWidth="1"/>
    <col min="10" max="16384" width="8.796875" style="35"/>
  </cols>
  <sheetData>
    <row r="2" spans="2:9" x14ac:dyDescent="0.4">
      <c r="B2" s="55" t="s">
        <v>10</v>
      </c>
    </row>
    <row r="3" spans="2:9" x14ac:dyDescent="0.4">
      <c r="B3" s="55" t="s">
        <v>2542</v>
      </c>
      <c r="C3" s="55"/>
    </row>
    <row r="5" spans="2:9" x14ac:dyDescent="0.4">
      <c r="B5" s="36" t="s">
        <v>758</v>
      </c>
    </row>
    <row r="6" spans="2:9" ht="16.2" thickBot="1" x14ac:dyDescent="0.45"/>
    <row r="7" spans="2:9" s="641" customFormat="1" ht="16.2" thickBot="1" x14ac:dyDescent="0.45">
      <c r="B7" s="635" t="s">
        <v>386</v>
      </c>
      <c r="C7" s="1329" t="s">
        <v>749</v>
      </c>
      <c r="D7" s="1329"/>
      <c r="E7" s="1329" t="s">
        <v>1</v>
      </c>
      <c r="F7" s="1329"/>
      <c r="G7" s="1329"/>
      <c r="H7" s="634" t="s">
        <v>396</v>
      </c>
      <c r="I7" s="636" t="s">
        <v>30</v>
      </c>
    </row>
    <row r="8" spans="2:9" ht="60" customHeight="1" x14ac:dyDescent="0.4">
      <c r="B8" s="638" t="s">
        <v>392</v>
      </c>
      <c r="C8" s="1174" t="s">
        <v>750</v>
      </c>
      <c r="D8" s="1174"/>
      <c r="E8" s="1361" t="s">
        <v>390</v>
      </c>
      <c r="F8" s="1361"/>
      <c r="G8" s="1361"/>
      <c r="H8" s="180" t="s">
        <v>397</v>
      </c>
      <c r="I8" s="132" t="s">
        <v>389</v>
      </c>
    </row>
    <row r="9" spans="2:9" ht="55.8" customHeight="1" x14ac:dyDescent="0.4">
      <c r="B9" s="631" t="s">
        <v>393</v>
      </c>
      <c r="C9" s="1292" t="s">
        <v>752</v>
      </c>
      <c r="D9" s="1292"/>
      <c r="E9" s="1362" t="s">
        <v>2543</v>
      </c>
      <c r="F9" s="1362"/>
      <c r="G9" s="1362"/>
      <c r="H9" s="296" t="s">
        <v>397</v>
      </c>
      <c r="I9" s="300" t="s">
        <v>1662</v>
      </c>
    </row>
    <row r="10" spans="2:9" ht="54" customHeight="1" x14ac:dyDescent="0.4">
      <c r="B10" s="631" t="s">
        <v>394</v>
      </c>
      <c r="C10" s="1292" t="s">
        <v>751</v>
      </c>
      <c r="D10" s="1292"/>
      <c r="E10" s="1362" t="s">
        <v>1663</v>
      </c>
      <c r="F10" s="1362"/>
      <c r="G10" s="1362"/>
      <c r="H10" s="296" t="s">
        <v>397</v>
      </c>
      <c r="I10" s="300" t="s">
        <v>1664</v>
      </c>
    </row>
    <row r="11" spans="2:9" ht="60" customHeight="1" thickBot="1" x14ac:dyDescent="0.45">
      <c r="B11" s="632" t="s">
        <v>395</v>
      </c>
      <c r="C11" s="1125" t="s">
        <v>753</v>
      </c>
      <c r="D11" s="1125"/>
      <c r="E11" s="1363" t="s">
        <v>1665</v>
      </c>
      <c r="F11" s="1363"/>
      <c r="G11" s="1363"/>
      <c r="H11" s="260" t="s">
        <v>397</v>
      </c>
      <c r="I11" s="144" t="s">
        <v>391</v>
      </c>
    </row>
    <row r="13" spans="2:9" x14ac:dyDescent="0.4">
      <c r="B13" s="36" t="s">
        <v>981</v>
      </c>
    </row>
    <row r="14" spans="2:9" x14ac:dyDescent="0.4">
      <c r="B14" s="35" t="s">
        <v>982</v>
      </c>
    </row>
    <row r="15" spans="2:9" x14ac:dyDescent="0.4">
      <c r="B15" s="35" t="s">
        <v>983</v>
      </c>
    </row>
    <row r="16" spans="2:9" x14ac:dyDescent="0.4">
      <c r="B16" s="35" t="s">
        <v>984</v>
      </c>
    </row>
    <row r="17" spans="2:9" x14ac:dyDescent="0.4">
      <c r="B17" s="35" t="s">
        <v>985</v>
      </c>
    </row>
    <row r="18" spans="2:9" x14ac:dyDescent="0.4">
      <c r="B18" s="37" t="s">
        <v>1666</v>
      </c>
    </row>
    <row r="20" spans="2:9" x14ac:dyDescent="0.4">
      <c r="B20" s="35" t="s">
        <v>986</v>
      </c>
    </row>
    <row r="21" spans="2:9" x14ac:dyDescent="0.4">
      <c r="B21" s="35" t="s">
        <v>987</v>
      </c>
    </row>
    <row r="22" spans="2:9" x14ac:dyDescent="0.4">
      <c r="B22" s="35" t="s">
        <v>988</v>
      </c>
    </row>
    <row r="25" spans="2:9" x14ac:dyDescent="0.4">
      <c r="B25" s="36" t="s">
        <v>1671</v>
      </c>
      <c r="H25" s="36" t="s">
        <v>1672</v>
      </c>
    </row>
    <row r="26" spans="2:9" x14ac:dyDescent="0.4">
      <c r="B26" s="35" t="s">
        <v>1488</v>
      </c>
      <c r="C26" s="35" t="s">
        <v>1489</v>
      </c>
      <c r="H26" s="35" t="s">
        <v>1504</v>
      </c>
      <c r="I26" s="35" t="s">
        <v>1513</v>
      </c>
    </row>
    <row r="27" spans="2:9" x14ac:dyDescent="0.4">
      <c r="B27" s="35" t="s">
        <v>1475</v>
      </c>
      <c r="C27" s="35" t="s">
        <v>1490</v>
      </c>
      <c r="H27" s="35" t="s">
        <v>1505</v>
      </c>
      <c r="I27" s="35" t="s">
        <v>1514</v>
      </c>
    </row>
    <row r="28" spans="2:9" x14ac:dyDescent="0.4">
      <c r="B28" s="35" t="s">
        <v>1476</v>
      </c>
      <c r="C28" s="35" t="s">
        <v>1491</v>
      </c>
      <c r="H28" s="35" t="s">
        <v>1506</v>
      </c>
      <c r="I28" s="35" t="s">
        <v>1515</v>
      </c>
    </row>
    <row r="29" spans="2:9" x14ac:dyDescent="0.4">
      <c r="B29" s="35" t="s">
        <v>1477</v>
      </c>
      <c r="C29" s="35" t="s">
        <v>1492</v>
      </c>
      <c r="H29" s="35" t="s">
        <v>1507</v>
      </c>
      <c r="I29" s="35" t="s">
        <v>1516</v>
      </c>
    </row>
    <row r="30" spans="2:9" x14ac:dyDescent="0.4">
      <c r="B30" s="35" t="s">
        <v>1478</v>
      </c>
      <c r="C30" s="35" t="s">
        <v>1493</v>
      </c>
      <c r="H30" s="35" t="s">
        <v>1508</v>
      </c>
      <c r="I30" s="35" t="s">
        <v>1517</v>
      </c>
    </row>
    <row r="31" spans="2:9" x14ac:dyDescent="0.4">
      <c r="B31" s="35" t="s">
        <v>1479</v>
      </c>
      <c r="C31" s="35" t="s">
        <v>1494</v>
      </c>
      <c r="H31" s="35" t="s">
        <v>1509</v>
      </c>
      <c r="I31" s="35" t="s">
        <v>1518</v>
      </c>
    </row>
    <row r="32" spans="2:9" x14ac:dyDescent="0.4">
      <c r="B32" s="35" t="s">
        <v>1480</v>
      </c>
      <c r="C32" s="35" t="s">
        <v>1495</v>
      </c>
      <c r="H32" s="35" t="s">
        <v>1510</v>
      </c>
      <c r="I32" s="35" t="s">
        <v>1519</v>
      </c>
    </row>
    <row r="33" spans="2:9" x14ac:dyDescent="0.4">
      <c r="B33" s="35" t="s">
        <v>1481</v>
      </c>
      <c r="C33" s="35" t="s">
        <v>1496</v>
      </c>
      <c r="H33" s="35" t="s">
        <v>1511</v>
      </c>
      <c r="I33" s="35" t="s">
        <v>1520</v>
      </c>
    </row>
    <row r="34" spans="2:9" x14ac:dyDescent="0.4">
      <c r="B34" s="35" t="s">
        <v>1482</v>
      </c>
      <c r="C34" s="35" t="s">
        <v>1497</v>
      </c>
      <c r="H34" s="35" t="s">
        <v>1512</v>
      </c>
      <c r="I34" s="35" t="s">
        <v>1521</v>
      </c>
    </row>
    <row r="35" spans="2:9" x14ac:dyDescent="0.4">
      <c r="B35" s="35" t="s">
        <v>1483</v>
      </c>
      <c r="C35" s="35" t="s">
        <v>1498</v>
      </c>
    </row>
    <row r="36" spans="2:9" x14ac:dyDescent="0.4">
      <c r="B36" s="35" t="s">
        <v>1484</v>
      </c>
      <c r="C36" s="35" t="s">
        <v>1499</v>
      </c>
    </row>
    <row r="37" spans="2:9" x14ac:dyDescent="0.4">
      <c r="B37" s="35" t="s">
        <v>1485</v>
      </c>
      <c r="C37" s="35" t="s">
        <v>1500</v>
      </c>
    </row>
    <row r="38" spans="2:9" x14ac:dyDescent="0.4">
      <c r="B38" s="35" t="s">
        <v>1474</v>
      </c>
      <c r="C38" s="35" t="s">
        <v>1501</v>
      </c>
    </row>
    <row r="39" spans="2:9" x14ac:dyDescent="0.4">
      <c r="B39" s="35" t="s">
        <v>1486</v>
      </c>
      <c r="C39" s="35" t="s">
        <v>1502</v>
      </c>
    </row>
    <row r="40" spans="2:9" x14ac:dyDescent="0.4">
      <c r="B40" s="35" t="s">
        <v>1487</v>
      </c>
      <c r="C40" s="35" t="s">
        <v>1503</v>
      </c>
    </row>
    <row r="42" spans="2:9" x14ac:dyDescent="0.4">
      <c r="B42" s="36" t="s">
        <v>1673</v>
      </c>
      <c r="H42" s="36" t="s">
        <v>1674</v>
      </c>
    </row>
    <row r="43" spans="2:9" x14ac:dyDescent="0.4">
      <c r="B43" s="35" t="s">
        <v>1522</v>
      </c>
      <c r="C43" s="35" t="s">
        <v>1534</v>
      </c>
      <c r="H43" s="35" t="s">
        <v>1546</v>
      </c>
      <c r="I43" s="35" t="s">
        <v>1467</v>
      </c>
    </row>
    <row r="44" spans="2:9" x14ac:dyDescent="0.4">
      <c r="B44" s="35" t="s">
        <v>1523</v>
      </c>
      <c r="C44" s="35" t="s">
        <v>1535</v>
      </c>
      <c r="H44" s="35" t="s">
        <v>1547</v>
      </c>
      <c r="I44" s="35" t="s">
        <v>1468</v>
      </c>
    </row>
    <row r="45" spans="2:9" x14ac:dyDescent="0.4">
      <c r="B45" s="35" t="s">
        <v>1524</v>
      </c>
      <c r="C45" s="35" t="s">
        <v>1536</v>
      </c>
      <c r="H45" s="51" t="s">
        <v>1548</v>
      </c>
      <c r="I45" s="52" t="s">
        <v>1470</v>
      </c>
    </row>
    <row r="46" spans="2:9" x14ac:dyDescent="0.4">
      <c r="B46" s="35" t="s">
        <v>1525</v>
      </c>
      <c r="C46" s="35" t="s">
        <v>1537</v>
      </c>
      <c r="H46" s="35" t="s">
        <v>1549</v>
      </c>
      <c r="I46" s="35" t="s">
        <v>1469</v>
      </c>
    </row>
    <row r="47" spans="2:9" x14ac:dyDescent="0.4">
      <c r="B47" s="35" t="s">
        <v>1526</v>
      </c>
      <c r="C47" s="35" t="s">
        <v>1538</v>
      </c>
      <c r="H47" s="51" t="s">
        <v>1550</v>
      </c>
      <c r="I47" s="52" t="s">
        <v>1471</v>
      </c>
    </row>
    <row r="48" spans="2:9" x14ac:dyDescent="0.4">
      <c r="B48" s="35" t="s">
        <v>1527</v>
      </c>
      <c r="C48" s="35" t="s">
        <v>1539</v>
      </c>
      <c r="H48" s="35" t="s">
        <v>1551</v>
      </c>
      <c r="I48" s="35" t="s">
        <v>1472</v>
      </c>
    </row>
    <row r="49" spans="2:9" x14ac:dyDescent="0.4">
      <c r="B49" s="35" t="s">
        <v>1528</v>
      </c>
      <c r="C49" s="35" t="s">
        <v>1540</v>
      </c>
      <c r="H49" s="575" t="s">
        <v>1552</v>
      </c>
      <c r="I49" s="332" t="s">
        <v>1455</v>
      </c>
    </row>
    <row r="50" spans="2:9" x14ac:dyDescent="0.4">
      <c r="B50" s="35" t="s">
        <v>1529</v>
      </c>
      <c r="C50" s="35" t="s">
        <v>1541</v>
      </c>
      <c r="H50" s="35" t="s">
        <v>1553</v>
      </c>
      <c r="I50" s="35" t="s">
        <v>1473</v>
      </c>
    </row>
    <row r="51" spans="2:9" x14ac:dyDescent="0.4">
      <c r="B51" s="35" t="s">
        <v>1530</v>
      </c>
      <c r="C51" s="35" t="s">
        <v>1542</v>
      </c>
      <c r="H51" s="35" t="s">
        <v>1554</v>
      </c>
      <c r="I51" s="35" t="s">
        <v>1457</v>
      </c>
    </row>
    <row r="52" spans="2:9" x14ac:dyDescent="0.4">
      <c r="B52" s="35" t="s">
        <v>1531</v>
      </c>
      <c r="C52" s="35" t="s">
        <v>1543</v>
      </c>
      <c r="H52" s="35" t="s">
        <v>1555</v>
      </c>
      <c r="I52" s="35" t="s">
        <v>1459</v>
      </c>
    </row>
    <row r="53" spans="2:9" x14ac:dyDescent="0.4">
      <c r="B53" s="35" t="s">
        <v>1532</v>
      </c>
      <c r="C53" s="35" t="s">
        <v>1544</v>
      </c>
    </row>
    <row r="54" spans="2:9" x14ac:dyDescent="0.4">
      <c r="B54" s="35" t="s">
        <v>1533</v>
      </c>
      <c r="C54" s="35" t="s">
        <v>1545</v>
      </c>
    </row>
    <row r="56" spans="2:9" x14ac:dyDescent="0.4">
      <c r="B56" s="36" t="s">
        <v>1675</v>
      </c>
    </row>
    <row r="57" spans="2:9" x14ac:dyDescent="0.4">
      <c r="B57" s="36" t="s">
        <v>1676</v>
      </c>
    </row>
    <row r="58" spans="2:9" x14ac:dyDescent="0.4">
      <c r="B58" s="35" t="s">
        <v>1556</v>
      </c>
    </row>
    <row r="59" spans="2:9" x14ac:dyDescent="0.4">
      <c r="B59" s="35" t="s">
        <v>1557</v>
      </c>
    </row>
    <row r="60" spans="2:9" x14ac:dyDescent="0.4">
      <c r="B60" s="36" t="s">
        <v>1677</v>
      </c>
    </row>
    <row r="61" spans="2:9" x14ac:dyDescent="0.4">
      <c r="B61" s="94" t="s">
        <v>1565</v>
      </c>
    </row>
    <row r="62" spans="2:9" x14ac:dyDescent="0.4">
      <c r="B62" s="575" t="s">
        <v>1558</v>
      </c>
      <c r="C62" s="332" t="s">
        <v>1443</v>
      </c>
    </row>
    <row r="63" spans="2:9" x14ac:dyDescent="0.4">
      <c r="B63" s="332" t="s">
        <v>1559</v>
      </c>
      <c r="C63" s="332" t="s">
        <v>1444</v>
      </c>
    </row>
    <row r="64" spans="2:9" x14ac:dyDescent="0.4">
      <c r="B64" s="332" t="s">
        <v>1560</v>
      </c>
      <c r="C64" s="332" t="s">
        <v>1445</v>
      </c>
    </row>
    <row r="65" spans="2:12" x14ac:dyDescent="0.4">
      <c r="B65" s="332" t="s">
        <v>1561</v>
      </c>
      <c r="C65" s="332" t="s">
        <v>1446</v>
      </c>
    </row>
    <row r="66" spans="2:12" x14ac:dyDescent="0.4">
      <c r="B66" s="332" t="s">
        <v>1562</v>
      </c>
      <c r="C66" s="332" t="s">
        <v>1447</v>
      </c>
    </row>
    <row r="67" spans="2:12" x14ac:dyDescent="0.4">
      <c r="B67" s="35" t="s">
        <v>1563</v>
      </c>
      <c r="C67" s="35" t="s">
        <v>1448</v>
      </c>
    </row>
    <row r="68" spans="2:12" x14ac:dyDescent="0.4">
      <c r="C68" s="35" t="s">
        <v>1449</v>
      </c>
    </row>
    <row r="69" spans="2:12" x14ac:dyDescent="0.4">
      <c r="B69" s="35" t="s">
        <v>1564</v>
      </c>
      <c r="C69" s="35" t="s">
        <v>1460</v>
      </c>
    </row>
    <row r="71" spans="2:12" x14ac:dyDescent="0.4">
      <c r="B71" s="36" t="s">
        <v>1678</v>
      </c>
      <c r="I71" s="35" t="s">
        <v>2544</v>
      </c>
    </row>
    <row r="72" spans="2:12" x14ac:dyDescent="0.4">
      <c r="B72" s="575" t="s">
        <v>1558</v>
      </c>
      <c r="C72" s="332" t="s">
        <v>1443</v>
      </c>
      <c r="I72" s="35" t="s">
        <v>2545</v>
      </c>
    </row>
    <row r="73" spans="2:12" x14ac:dyDescent="0.4">
      <c r="B73" s="332" t="s">
        <v>1559</v>
      </c>
      <c r="C73" s="332" t="s">
        <v>1444</v>
      </c>
      <c r="I73" s="51" t="s">
        <v>2549</v>
      </c>
      <c r="L73" s="51" t="s">
        <v>2550</v>
      </c>
    </row>
    <row r="74" spans="2:12" x14ac:dyDescent="0.4">
      <c r="B74" s="332" t="s">
        <v>1560</v>
      </c>
      <c r="C74" s="332" t="s">
        <v>1445</v>
      </c>
      <c r="H74" s="35" t="s">
        <v>1891</v>
      </c>
      <c r="I74" s="35" t="s">
        <v>2553</v>
      </c>
      <c r="L74" s="35" t="s">
        <v>2551</v>
      </c>
    </row>
    <row r="75" spans="2:12" x14ac:dyDescent="0.4">
      <c r="B75" s="332" t="s">
        <v>1561</v>
      </c>
      <c r="C75" s="332" t="s">
        <v>1446</v>
      </c>
      <c r="I75" s="35" t="s">
        <v>2554</v>
      </c>
      <c r="L75" s="35" t="s">
        <v>2548</v>
      </c>
    </row>
    <row r="76" spans="2:12" x14ac:dyDescent="0.4">
      <c r="B76" s="575" t="s">
        <v>1566</v>
      </c>
      <c r="C76" s="332" t="s">
        <v>1453</v>
      </c>
      <c r="I76" s="35" t="s">
        <v>2555</v>
      </c>
      <c r="L76" s="35" t="s">
        <v>2552</v>
      </c>
    </row>
    <row r="77" spans="2:12" x14ac:dyDescent="0.4">
      <c r="B77" s="35" t="s">
        <v>1563</v>
      </c>
      <c r="C77" s="35" t="s">
        <v>1448</v>
      </c>
      <c r="I77" s="51" t="s">
        <v>2556</v>
      </c>
    </row>
    <row r="78" spans="2:12" x14ac:dyDescent="0.4">
      <c r="C78" s="35" t="s">
        <v>1450</v>
      </c>
      <c r="I78" s="35" t="s">
        <v>2557</v>
      </c>
    </row>
    <row r="79" spans="2:12" x14ac:dyDescent="0.4">
      <c r="B79" s="35" t="s">
        <v>1564</v>
      </c>
      <c r="C79" s="35" t="s">
        <v>1451</v>
      </c>
      <c r="I79" s="35" t="s">
        <v>2559</v>
      </c>
    </row>
    <row r="80" spans="2:12" x14ac:dyDescent="0.4">
      <c r="I80" s="35" t="s">
        <v>2558</v>
      </c>
    </row>
    <row r="81" spans="2:9" x14ac:dyDescent="0.4">
      <c r="B81" s="36" t="s">
        <v>1679</v>
      </c>
      <c r="I81" s="119" t="s">
        <v>2564</v>
      </c>
    </row>
    <row r="82" spans="2:9" x14ac:dyDescent="0.4">
      <c r="B82" s="35" t="s">
        <v>1461</v>
      </c>
      <c r="C82" s="35" t="s">
        <v>1467</v>
      </c>
      <c r="I82" s="119" t="s">
        <v>2563</v>
      </c>
    </row>
    <row r="83" spans="2:9" x14ac:dyDescent="0.4">
      <c r="B83" s="35" t="s">
        <v>1462</v>
      </c>
      <c r="C83" s="35" t="s">
        <v>1468</v>
      </c>
      <c r="I83" s="119" t="s">
        <v>2563</v>
      </c>
    </row>
    <row r="84" spans="2:9" x14ac:dyDescent="0.4">
      <c r="B84" s="51" t="s">
        <v>1463</v>
      </c>
      <c r="C84" s="52" t="s">
        <v>1470</v>
      </c>
      <c r="I84" s="119" t="s">
        <v>2560</v>
      </c>
    </row>
    <row r="85" spans="2:9" x14ac:dyDescent="0.4">
      <c r="B85" s="35" t="s">
        <v>1464</v>
      </c>
      <c r="C85" s="35" t="s">
        <v>1469</v>
      </c>
      <c r="I85" s="35" t="s">
        <v>2561</v>
      </c>
    </row>
    <row r="86" spans="2:9" x14ac:dyDescent="0.4">
      <c r="B86" s="51" t="s">
        <v>1452</v>
      </c>
      <c r="C86" s="52" t="s">
        <v>1471</v>
      </c>
      <c r="I86" s="51" t="s">
        <v>2562</v>
      </c>
    </row>
    <row r="87" spans="2:9" x14ac:dyDescent="0.4">
      <c r="B87" s="35" t="s">
        <v>1465</v>
      </c>
      <c r="C87" s="35" t="s">
        <v>1472</v>
      </c>
    </row>
    <row r="88" spans="2:9" x14ac:dyDescent="0.4">
      <c r="B88" s="575" t="s">
        <v>1454</v>
      </c>
      <c r="C88" s="332" t="s">
        <v>1455</v>
      </c>
    </row>
    <row r="89" spans="2:9" x14ac:dyDescent="0.4">
      <c r="B89" s="35" t="s">
        <v>1466</v>
      </c>
      <c r="C89" s="35" t="s">
        <v>1473</v>
      </c>
    </row>
    <row r="90" spans="2:9" x14ac:dyDescent="0.4">
      <c r="B90" s="35" t="s">
        <v>1456</v>
      </c>
      <c r="C90" s="35" t="s">
        <v>1457</v>
      </c>
    </row>
    <row r="91" spans="2:9" x14ac:dyDescent="0.4">
      <c r="B91" s="35" t="s">
        <v>1458</v>
      </c>
      <c r="C91" s="35" t="s">
        <v>1459</v>
      </c>
    </row>
    <row r="94" spans="2:9" x14ac:dyDescent="0.4">
      <c r="B94" s="36"/>
    </row>
  </sheetData>
  <mergeCells count="10">
    <mergeCell ref="C7:D7"/>
    <mergeCell ref="C8:D8"/>
    <mergeCell ref="C9:D9"/>
    <mergeCell ref="C11:D11"/>
    <mergeCell ref="E7:G7"/>
    <mergeCell ref="E8:G8"/>
    <mergeCell ref="E9:G9"/>
    <mergeCell ref="E10:G10"/>
    <mergeCell ref="E11:G11"/>
    <mergeCell ref="C10:D10"/>
  </mergeCells>
  <phoneticPr fontId="1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7F9480-2524-44F6-B4B5-9CE66A3F054D}">
  <dimension ref="B2:AG89"/>
  <sheetViews>
    <sheetView topLeftCell="A11" zoomScale="80" zoomScaleNormal="80" workbookViewId="0">
      <selection activeCell="J35" sqref="J35"/>
    </sheetView>
  </sheetViews>
  <sheetFormatPr defaultRowHeight="15.6" x14ac:dyDescent="0.4"/>
  <cols>
    <col min="1" max="1" width="8.796875" style="35"/>
    <col min="2" max="11" width="10.69921875" style="35" customWidth="1"/>
    <col min="12" max="12" width="2.3984375" style="35" customWidth="1"/>
    <col min="13" max="15" width="8.69921875" style="35" customWidth="1"/>
    <col min="16" max="16" width="12.69921875" style="35" customWidth="1"/>
    <col min="17" max="21" width="10.69921875" style="35" customWidth="1"/>
    <col min="22" max="16384" width="8.796875" style="35"/>
  </cols>
  <sheetData>
    <row r="2" spans="2:14" x14ac:dyDescent="0.4">
      <c r="B2" s="55" t="s">
        <v>257</v>
      </c>
    </row>
    <row r="3" spans="2:14" x14ac:dyDescent="0.4">
      <c r="B3" s="37" t="s">
        <v>1667</v>
      </c>
    </row>
    <row r="5" spans="2:14" x14ac:dyDescent="0.4">
      <c r="B5" s="36" t="s">
        <v>247</v>
      </c>
    </row>
    <row r="6" spans="2:14" x14ac:dyDescent="0.4">
      <c r="B6" s="35" t="s">
        <v>1033</v>
      </c>
    </row>
    <row r="7" spans="2:14" x14ac:dyDescent="0.4">
      <c r="B7" s="35" t="s">
        <v>1034</v>
      </c>
    </row>
    <row r="8" spans="2:14" x14ac:dyDescent="0.4">
      <c r="B8" s="35" t="s">
        <v>1038</v>
      </c>
    </row>
    <row r="9" spans="2:14" x14ac:dyDescent="0.4">
      <c r="B9" s="52" t="s">
        <v>1037</v>
      </c>
    </row>
    <row r="11" spans="2:14" x14ac:dyDescent="0.4">
      <c r="B11" s="36" t="s">
        <v>248</v>
      </c>
    </row>
    <row r="12" spans="2:14" x14ac:dyDescent="0.4">
      <c r="B12" s="94" t="s">
        <v>249</v>
      </c>
    </row>
    <row r="13" spans="2:14" x14ac:dyDescent="0.4">
      <c r="B13" s="36"/>
      <c r="E13" s="55" t="s">
        <v>1035</v>
      </c>
      <c r="N13" s="55" t="s">
        <v>1036</v>
      </c>
    </row>
    <row r="14" spans="2:14" x14ac:dyDescent="0.4">
      <c r="B14" s="36"/>
    </row>
    <row r="15" spans="2:14" x14ac:dyDescent="0.4">
      <c r="B15" s="36"/>
    </row>
    <row r="16" spans="2:14" x14ac:dyDescent="0.4">
      <c r="B16" s="36"/>
    </row>
    <row r="17" spans="2:17" x14ac:dyDescent="0.4">
      <c r="B17" s="36"/>
    </row>
    <row r="18" spans="2:17" x14ac:dyDescent="0.4">
      <c r="B18" s="36"/>
    </row>
    <row r="19" spans="2:17" x14ac:dyDescent="0.4">
      <c r="B19" s="36"/>
    </row>
    <row r="20" spans="2:17" x14ac:dyDescent="0.4">
      <c r="B20" s="36"/>
    </row>
    <row r="21" spans="2:17" x14ac:dyDescent="0.4">
      <c r="B21" s="36"/>
    </row>
    <row r="22" spans="2:17" x14ac:dyDescent="0.4">
      <c r="B22" s="36"/>
    </row>
    <row r="23" spans="2:17" x14ac:dyDescent="0.4">
      <c r="B23" s="36"/>
    </row>
    <row r="24" spans="2:17" x14ac:dyDescent="0.4">
      <c r="B24" s="36"/>
    </row>
    <row r="31" spans="2:17" x14ac:dyDescent="0.4">
      <c r="F31" s="35" t="s">
        <v>250</v>
      </c>
      <c r="Q31" s="35" t="s">
        <v>251</v>
      </c>
    </row>
    <row r="33" spans="2:33" x14ac:dyDescent="0.4">
      <c r="B33" s="36" t="s">
        <v>320</v>
      </c>
    </row>
    <row r="34" spans="2:33" ht="15.6" customHeight="1" x14ac:dyDescent="0.4">
      <c r="B34" s="94" t="s">
        <v>528</v>
      </c>
      <c r="E34" s="35" t="s">
        <v>529</v>
      </c>
      <c r="M34" s="146"/>
    </row>
    <row r="35" spans="2:33" ht="15.6" customHeight="1" x14ac:dyDescent="0.4">
      <c r="B35" s="94" t="s">
        <v>530</v>
      </c>
      <c r="E35" s="35" t="s">
        <v>592</v>
      </c>
      <c r="M35" s="146"/>
    </row>
    <row r="37" spans="2:33" ht="17.399999999999999" x14ac:dyDescent="0.4">
      <c r="B37" s="36" t="s">
        <v>321</v>
      </c>
      <c r="N37" s="35" t="s">
        <v>580</v>
      </c>
      <c r="O37" s="35" t="s">
        <v>584</v>
      </c>
      <c r="P37" t="s">
        <v>581</v>
      </c>
      <c r="Q37" t="s">
        <v>582</v>
      </c>
      <c r="R37" t="s">
        <v>583</v>
      </c>
      <c r="S37" t="s">
        <v>585</v>
      </c>
      <c r="U37" s="35" t="s">
        <v>580</v>
      </c>
      <c r="V37" s="35" t="s">
        <v>584</v>
      </c>
      <c r="W37" t="s">
        <v>581</v>
      </c>
      <c r="X37" t="s">
        <v>582</v>
      </c>
      <c r="Y37" t="s">
        <v>583</v>
      </c>
      <c r="Z37" t="s">
        <v>585</v>
      </c>
      <c r="AB37" s="35" t="s">
        <v>580</v>
      </c>
      <c r="AC37" s="35" t="s">
        <v>584</v>
      </c>
      <c r="AD37" t="s">
        <v>581</v>
      </c>
      <c r="AE37" t="s">
        <v>582</v>
      </c>
      <c r="AF37" t="s">
        <v>583</v>
      </c>
      <c r="AG37" t="s">
        <v>585</v>
      </c>
    </row>
    <row r="38" spans="2:33" ht="15.6" customHeight="1" x14ac:dyDescent="0.4">
      <c r="B38" s="94" t="s">
        <v>252</v>
      </c>
      <c r="N38" s="35">
        <v>82</v>
      </c>
      <c r="O38" s="35">
        <v>8.1999999999999993</v>
      </c>
      <c r="P38">
        <v>10</v>
      </c>
      <c r="Q38">
        <v>0</v>
      </c>
      <c r="R38">
        <f t="shared" ref="R38:R43" si="0">P38*Q38/(P38+Q38)</f>
        <v>0</v>
      </c>
      <c r="S38">
        <f t="shared" ref="S38:S43" si="1">N38+O38+R38</f>
        <v>90.2</v>
      </c>
      <c r="U38" s="35">
        <v>120</v>
      </c>
      <c r="V38" s="35">
        <v>9.1</v>
      </c>
      <c r="W38">
        <v>10</v>
      </c>
      <c r="X38">
        <v>0</v>
      </c>
      <c r="Y38">
        <f t="shared" ref="Y38:Y43" si="2">W38*X38/(W38+X38)</f>
        <v>0</v>
      </c>
      <c r="Z38">
        <f t="shared" ref="Z38:Z43" si="3">U38+V38+Y38</f>
        <v>129.1</v>
      </c>
      <c r="AB38" s="35">
        <v>150</v>
      </c>
      <c r="AC38" s="35">
        <v>16.399999999999999</v>
      </c>
      <c r="AD38">
        <v>10</v>
      </c>
      <c r="AE38">
        <v>0</v>
      </c>
      <c r="AF38">
        <f t="shared" ref="AF38:AF43" si="4">AD38*AE38/(AD38+AE38)</f>
        <v>0</v>
      </c>
      <c r="AG38">
        <f t="shared" ref="AG38:AG43" si="5">AB38+AC38+AF38</f>
        <v>166.4</v>
      </c>
    </row>
    <row r="39" spans="2:33" ht="15.6" customHeight="1" x14ac:dyDescent="0.4">
      <c r="B39" s="94" t="s">
        <v>258</v>
      </c>
      <c r="N39" s="35">
        <v>82</v>
      </c>
      <c r="O39" s="35">
        <v>8.1999999999999993</v>
      </c>
      <c r="P39">
        <v>10</v>
      </c>
      <c r="Q39">
        <v>100</v>
      </c>
      <c r="R39">
        <f t="shared" si="0"/>
        <v>9.0909090909090917</v>
      </c>
      <c r="S39">
        <f t="shared" si="1"/>
        <v>99.290909090909096</v>
      </c>
      <c r="U39" s="35">
        <v>120</v>
      </c>
      <c r="V39" s="35">
        <v>9.1</v>
      </c>
      <c r="W39">
        <v>10</v>
      </c>
      <c r="X39">
        <v>100</v>
      </c>
      <c r="Y39">
        <f t="shared" si="2"/>
        <v>9.0909090909090917</v>
      </c>
      <c r="Z39">
        <f t="shared" si="3"/>
        <v>138.19090909090909</v>
      </c>
      <c r="AB39" s="35">
        <v>150</v>
      </c>
      <c r="AC39" s="35">
        <v>16.399999999999999</v>
      </c>
      <c r="AD39">
        <v>10</v>
      </c>
      <c r="AE39">
        <v>100</v>
      </c>
      <c r="AF39">
        <f t="shared" si="4"/>
        <v>9.0909090909090917</v>
      </c>
      <c r="AG39">
        <f t="shared" si="5"/>
        <v>175.4909090909091</v>
      </c>
    </row>
    <row r="40" spans="2:33" ht="15.6" customHeight="1" x14ac:dyDescent="0.4">
      <c r="B40" s="94" t="s">
        <v>253</v>
      </c>
      <c r="N40" s="35">
        <v>82</v>
      </c>
      <c r="O40" s="35">
        <v>8.1999999999999993</v>
      </c>
      <c r="P40">
        <v>10</v>
      </c>
      <c r="Q40">
        <v>200</v>
      </c>
      <c r="R40">
        <f t="shared" si="0"/>
        <v>9.5238095238095237</v>
      </c>
      <c r="S40">
        <f t="shared" si="1"/>
        <v>99.723809523809521</v>
      </c>
      <c r="U40" s="35">
        <v>120</v>
      </c>
      <c r="V40" s="35">
        <v>9.1</v>
      </c>
      <c r="W40">
        <v>10</v>
      </c>
      <c r="X40">
        <v>200</v>
      </c>
      <c r="Y40">
        <f t="shared" si="2"/>
        <v>9.5238095238095237</v>
      </c>
      <c r="Z40">
        <f t="shared" si="3"/>
        <v>138.62380952380951</v>
      </c>
      <c r="AB40" s="35">
        <v>150</v>
      </c>
      <c r="AC40" s="35">
        <v>16.399999999999999</v>
      </c>
      <c r="AD40">
        <v>10</v>
      </c>
      <c r="AE40">
        <v>200</v>
      </c>
      <c r="AF40">
        <f t="shared" si="4"/>
        <v>9.5238095238095237</v>
      </c>
      <c r="AG40">
        <f t="shared" si="5"/>
        <v>175.92380952380952</v>
      </c>
    </row>
    <row r="41" spans="2:33" ht="15.6" customHeight="1" x14ac:dyDescent="0.4">
      <c r="N41" s="35">
        <v>82</v>
      </c>
      <c r="O41" s="35">
        <v>8.1999999999999993</v>
      </c>
      <c r="P41">
        <v>10</v>
      </c>
      <c r="Q41">
        <v>400</v>
      </c>
      <c r="R41">
        <f t="shared" si="0"/>
        <v>9.7560975609756095</v>
      </c>
      <c r="S41">
        <f t="shared" si="1"/>
        <v>99.956097560975607</v>
      </c>
      <c r="U41" s="35">
        <v>120</v>
      </c>
      <c r="V41" s="35">
        <v>9.1</v>
      </c>
      <c r="W41">
        <v>10</v>
      </c>
      <c r="X41">
        <v>400</v>
      </c>
      <c r="Y41">
        <f t="shared" si="2"/>
        <v>9.7560975609756095</v>
      </c>
      <c r="Z41">
        <f t="shared" si="3"/>
        <v>138.8560975609756</v>
      </c>
      <c r="AB41" s="35">
        <v>150</v>
      </c>
      <c r="AC41" s="35">
        <v>16.399999999999999</v>
      </c>
      <c r="AD41">
        <v>10</v>
      </c>
      <c r="AE41">
        <v>400</v>
      </c>
      <c r="AF41">
        <f t="shared" si="4"/>
        <v>9.7560975609756095</v>
      </c>
      <c r="AG41">
        <f t="shared" si="5"/>
        <v>176.15609756097561</v>
      </c>
    </row>
    <row r="42" spans="2:33" ht="17.399999999999999" x14ac:dyDescent="0.4">
      <c r="B42" s="94" t="s">
        <v>256</v>
      </c>
      <c r="E42" s="102" t="s">
        <v>587</v>
      </c>
      <c r="N42" s="35">
        <v>82</v>
      </c>
      <c r="O42" s="35">
        <v>8.1999999999999993</v>
      </c>
      <c r="P42">
        <v>10</v>
      </c>
      <c r="Q42">
        <v>600</v>
      </c>
      <c r="R42">
        <f t="shared" si="0"/>
        <v>9.8360655737704921</v>
      </c>
      <c r="S42">
        <f t="shared" si="1"/>
        <v>100.0360655737705</v>
      </c>
      <c r="U42" s="35">
        <v>120</v>
      </c>
      <c r="V42" s="35">
        <v>9.1</v>
      </c>
      <c r="W42">
        <v>10</v>
      </c>
      <c r="X42">
        <v>600</v>
      </c>
      <c r="Y42">
        <f t="shared" si="2"/>
        <v>9.8360655737704921</v>
      </c>
      <c r="Z42">
        <f t="shared" si="3"/>
        <v>138.93606557377049</v>
      </c>
      <c r="AB42" s="35">
        <v>150</v>
      </c>
      <c r="AC42" s="35">
        <v>16.399999999999999</v>
      </c>
      <c r="AD42">
        <v>10</v>
      </c>
      <c r="AE42">
        <v>600</v>
      </c>
      <c r="AF42">
        <f t="shared" si="4"/>
        <v>9.8360655737704921</v>
      </c>
      <c r="AG42">
        <f t="shared" si="5"/>
        <v>176.2360655737705</v>
      </c>
    </row>
    <row r="43" spans="2:33" ht="17.399999999999999" x14ac:dyDescent="0.4">
      <c r="N43" s="35">
        <v>82</v>
      </c>
      <c r="O43" s="35">
        <v>8.1999999999999993</v>
      </c>
      <c r="P43">
        <v>10</v>
      </c>
      <c r="Q43">
        <v>800</v>
      </c>
      <c r="R43">
        <f t="shared" si="0"/>
        <v>9.8765432098765427</v>
      </c>
      <c r="S43">
        <f t="shared" si="1"/>
        <v>100.07654320987655</v>
      </c>
      <c r="U43" s="35">
        <v>120</v>
      </c>
      <c r="V43" s="35">
        <v>9.1</v>
      </c>
      <c r="W43">
        <v>10</v>
      </c>
      <c r="X43">
        <v>800</v>
      </c>
      <c r="Y43">
        <f t="shared" si="2"/>
        <v>9.8765432098765427</v>
      </c>
      <c r="Z43">
        <f t="shared" si="3"/>
        <v>138.97654320987652</v>
      </c>
      <c r="AB43" s="35">
        <v>150</v>
      </c>
      <c r="AC43" s="35">
        <v>16.399999999999999</v>
      </c>
      <c r="AD43">
        <v>10</v>
      </c>
      <c r="AE43">
        <v>800</v>
      </c>
      <c r="AF43">
        <f t="shared" si="4"/>
        <v>9.8765432098765427</v>
      </c>
      <c r="AG43">
        <f t="shared" si="5"/>
        <v>176.27654320987654</v>
      </c>
    </row>
    <row r="44" spans="2:33" ht="17.399999999999999" x14ac:dyDescent="0.4">
      <c r="B44" s="94" t="s">
        <v>254</v>
      </c>
      <c r="E44" s="102" t="s">
        <v>588</v>
      </c>
      <c r="N44" s="35">
        <v>82</v>
      </c>
      <c r="O44" s="35">
        <v>8.1999999999999993</v>
      </c>
      <c r="P44">
        <v>10</v>
      </c>
      <c r="Q44">
        <v>1000</v>
      </c>
      <c r="R44">
        <f t="shared" ref="R44:R49" si="6">P44*Q44/(P44+Q44)</f>
        <v>9.9009900990099009</v>
      </c>
      <c r="S44">
        <f t="shared" ref="S44:S49" si="7">N44+O44+R44</f>
        <v>100.10099009900991</v>
      </c>
      <c r="U44" s="35">
        <v>120</v>
      </c>
      <c r="V44" s="35">
        <v>9.1</v>
      </c>
      <c r="W44">
        <v>10</v>
      </c>
      <c r="X44">
        <v>1000</v>
      </c>
      <c r="Y44">
        <f t="shared" ref="Y44:Y49" si="8">W44*X44/(W44+X44)</f>
        <v>9.9009900990099009</v>
      </c>
      <c r="Z44">
        <f t="shared" ref="Z44:Z49" si="9">U44+V44+Y44</f>
        <v>139.0009900990099</v>
      </c>
      <c r="AB44" s="35">
        <v>150</v>
      </c>
      <c r="AC44" s="35">
        <v>16.399999999999999</v>
      </c>
      <c r="AD44">
        <v>10</v>
      </c>
      <c r="AE44">
        <v>1000</v>
      </c>
      <c r="AF44">
        <f t="shared" ref="AF44:AF49" si="10">AD44*AE44/(AD44+AE44)</f>
        <v>9.9009900990099009</v>
      </c>
      <c r="AG44">
        <f t="shared" ref="AG44:AG49" si="11">AB44+AC44+AF44</f>
        <v>176.30099009900991</v>
      </c>
    </row>
    <row r="45" spans="2:33" ht="17.399999999999999" x14ac:dyDescent="0.4">
      <c r="N45" s="35">
        <v>82</v>
      </c>
      <c r="O45" s="35">
        <v>8.1999999999999993</v>
      </c>
      <c r="P45">
        <v>10</v>
      </c>
      <c r="Q45">
        <v>1200</v>
      </c>
      <c r="R45">
        <f t="shared" si="6"/>
        <v>9.9173553719008272</v>
      </c>
      <c r="S45">
        <f t="shared" si="7"/>
        <v>100.11735537190083</v>
      </c>
      <c r="U45" s="35">
        <v>120</v>
      </c>
      <c r="V45" s="35">
        <v>9.1</v>
      </c>
      <c r="W45">
        <v>10</v>
      </c>
      <c r="X45">
        <v>1200</v>
      </c>
      <c r="Y45">
        <f t="shared" si="8"/>
        <v>9.9173553719008272</v>
      </c>
      <c r="Z45">
        <f t="shared" si="9"/>
        <v>139.01735537190083</v>
      </c>
      <c r="AB45" s="35">
        <v>150</v>
      </c>
      <c r="AC45" s="35">
        <v>16.399999999999999</v>
      </c>
      <c r="AD45">
        <v>10</v>
      </c>
      <c r="AE45">
        <v>1200</v>
      </c>
      <c r="AF45">
        <f t="shared" si="10"/>
        <v>9.9173553719008272</v>
      </c>
      <c r="AG45">
        <f t="shared" si="11"/>
        <v>176.31735537190085</v>
      </c>
    </row>
    <row r="46" spans="2:33" ht="17.399999999999999" x14ac:dyDescent="0.4">
      <c r="B46" s="94" t="s">
        <v>255</v>
      </c>
      <c r="E46" s="102" t="s">
        <v>589</v>
      </c>
      <c r="N46" s="35">
        <v>82</v>
      </c>
      <c r="O46" s="35">
        <v>8.1999999999999993</v>
      </c>
      <c r="P46">
        <v>10</v>
      </c>
      <c r="Q46">
        <v>1400</v>
      </c>
      <c r="R46">
        <f t="shared" si="6"/>
        <v>9.9290780141843964</v>
      </c>
      <c r="S46">
        <f t="shared" si="7"/>
        <v>100.1290780141844</v>
      </c>
      <c r="U46" s="35">
        <v>120</v>
      </c>
      <c r="V46" s="35">
        <v>9.1</v>
      </c>
      <c r="W46">
        <v>10</v>
      </c>
      <c r="X46">
        <v>1400</v>
      </c>
      <c r="Y46">
        <f t="shared" si="8"/>
        <v>9.9290780141843964</v>
      </c>
      <c r="Z46">
        <f t="shared" si="9"/>
        <v>139.02907801418439</v>
      </c>
      <c r="AB46" s="35">
        <v>150</v>
      </c>
      <c r="AC46" s="35">
        <v>16.399999999999999</v>
      </c>
      <c r="AD46">
        <v>10</v>
      </c>
      <c r="AE46">
        <v>1400</v>
      </c>
      <c r="AF46">
        <f t="shared" si="10"/>
        <v>9.9290780141843964</v>
      </c>
      <c r="AG46">
        <f t="shared" si="11"/>
        <v>176.3290780141844</v>
      </c>
    </row>
    <row r="47" spans="2:33" ht="17.399999999999999" x14ac:dyDescent="0.4">
      <c r="B47" s="94"/>
      <c r="N47" s="35">
        <v>82</v>
      </c>
      <c r="O47" s="35">
        <v>8.1999999999999993</v>
      </c>
      <c r="P47">
        <v>10</v>
      </c>
      <c r="Q47">
        <v>1600</v>
      </c>
      <c r="R47">
        <f t="shared" si="6"/>
        <v>9.9378881987577632</v>
      </c>
      <c r="S47">
        <f t="shared" si="7"/>
        <v>100.13788819875776</v>
      </c>
      <c r="U47" s="35">
        <v>120</v>
      </c>
      <c r="V47" s="35">
        <v>9.1</v>
      </c>
      <c r="W47">
        <v>10</v>
      </c>
      <c r="X47">
        <v>1600</v>
      </c>
      <c r="Y47">
        <f t="shared" si="8"/>
        <v>9.9378881987577632</v>
      </c>
      <c r="Z47">
        <f t="shared" si="9"/>
        <v>139.03788819875777</v>
      </c>
      <c r="AB47" s="35">
        <v>150</v>
      </c>
      <c r="AC47" s="35">
        <v>16.399999999999999</v>
      </c>
      <c r="AD47">
        <v>10</v>
      </c>
      <c r="AE47">
        <v>1600</v>
      </c>
      <c r="AF47">
        <f t="shared" si="10"/>
        <v>9.9378881987577632</v>
      </c>
      <c r="AG47">
        <f t="shared" si="11"/>
        <v>176.33788819875778</v>
      </c>
    </row>
    <row r="48" spans="2:33" ht="17.399999999999999" x14ac:dyDescent="0.4">
      <c r="B48" s="94"/>
      <c r="N48" s="35">
        <v>82</v>
      </c>
      <c r="O48" s="35">
        <v>8.1999999999999993</v>
      </c>
      <c r="P48">
        <v>10</v>
      </c>
      <c r="Q48">
        <v>1800</v>
      </c>
      <c r="R48">
        <f t="shared" si="6"/>
        <v>9.94475138121547</v>
      </c>
      <c r="S48">
        <f t="shared" si="7"/>
        <v>100.14475138121547</v>
      </c>
      <c r="U48" s="35">
        <v>120</v>
      </c>
      <c r="V48" s="35">
        <v>9.1</v>
      </c>
      <c r="W48">
        <v>10</v>
      </c>
      <c r="X48">
        <v>1800</v>
      </c>
      <c r="Y48">
        <f t="shared" si="8"/>
        <v>9.94475138121547</v>
      </c>
      <c r="Z48">
        <f t="shared" si="9"/>
        <v>139.04475138121546</v>
      </c>
      <c r="AB48" s="35">
        <v>150</v>
      </c>
      <c r="AC48" s="35">
        <v>16.399999999999999</v>
      </c>
      <c r="AD48">
        <v>10</v>
      </c>
      <c r="AE48">
        <v>1800</v>
      </c>
      <c r="AF48">
        <f t="shared" si="10"/>
        <v>9.94475138121547</v>
      </c>
      <c r="AG48">
        <f t="shared" si="11"/>
        <v>176.34475138121547</v>
      </c>
    </row>
    <row r="49" spans="2:33" ht="17.399999999999999" x14ac:dyDescent="0.4">
      <c r="B49" s="36" t="s">
        <v>322</v>
      </c>
      <c r="N49" s="35">
        <v>82</v>
      </c>
      <c r="O49" s="35">
        <v>8.1999999999999993</v>
      </c>
      <c r="P49">
        <v>10</v>
      </c>
      <c r="Q49">
        <v>2000</v>
      </c>
      <c r="R49">
        <f t="shared" si="6"/>
        <v>9.9502487562189046</v>
      </c>
      <c r="S49">
        <f t="shared" si="7"/>
        <v>100.1502487562189</v>
      </c>
      <c r="U49" s="35">
        <v>120</v>
      </c>
      <c r="V49" s="35">
        <v>9.1</v>
      </c>
      <c r="W49">
        <v>10</v>
      </c>
      <c r="X49">
        <v>2000</v>
      </c>
      <c r="Y49">
        <f t="shared" si="8"/>
        <v>9.9502487562189046</v>
      </c>
      <c r="Z49">
        <f t="shared" si="9"/>
        <v>139.05024875621891</v>
      </c>
      <c r="AB49" s="35">
        <v>150</v>
      </c>
      <c r="AC49" s="35">
        <v>16.399999999999999</v>
      </c>
      <c r="AD49">
        <v>10</v>
      </c>
      <c r="AE49">
        <v>2000</v>
      </c>
      <c r="AF49">
        <f t="shared" si="10"/>
        <v>9.9502487562189046</v>
      </c>
      <c r="AG49">
        <f t="shared" si="11"/>
        <v>176.35024875621892</v>
      </c>
    </row>
    <row r="50" spans="2:33" x14ac:dyDescent="0.4">
      <c r="B50" s="120" t="s">
        <v>336</v>
      </c>
      <c r="AC50" s="35" t="s">
        <v>586</v>
      </c>
    </row>
    <row r="51" spans="2:33" x14ac:dyDescent="0.4">
      <c r="B51" s="120" t="s">
        <v>314</v>
      </c>
    </row>
    <row r="52" spans="2:33" x14ac:dyDescent="0.4">
      <c r="B52" s="120" t="s">
        <v>335</v>
      </c>
    </row>
    <row r="53" spans="2:33" ht="17.399999999999999" x14ac:dyDescent="0.4">
      <c r="B53" s="120" t="s">
        <v>331</v>
      </c>
      <c r="N53" s="35" t="s">
        <v>580</v>
      </c>
      <c r="O53" s="35" t="s">
        <v>584</v>
      </c>
      <c r="P53" t="s">
        <v>581</v>
      </c>
      <c r="Q53" t="s">
        <v>582</v>
      </c>
      <c r="R53" t="s">
        <v>583</v>
      </c>
      <c r="S53" t="s">
        <v>585</v>
      </c>
    </row>
    <row r="54" spans="2:33" ht="17.399999999999999" x14ac:dyDescent="0.4">
      <c r="B54" s="52" t="s">
        <v>337</v>
      </c>
      <c r="N54" s="35">
        <v>91</v>
      </c>
      <c r="O54" s="35">
        <v>0</v>
      </c>
      <c r="P54">
        <v>43</v>
      </c>
      <c r="Q54">
        <v>0</v>
      </c>
      <c r="R54">
        <f>P54*Q54/(P54+Q54)</f>
        <v>0</v>
      </c>
      <c r="S54">
        <f>N54+O54+R54</f>
        <v>91</v>
      </c>
    </row>
    <row r="55" spans="2:33" ht="17.399999999999999" x14ac:dyDescent="0.4">
      <c r="B55" s="120" t="s">
        <v>332</v>
      </c>
      <c r="N55" s="35">
        <v>91</v>
      </c>
      <c r="O55" s="35">
        <v>0</v>
      </c>
      <c r="P55">
        <v>43</v>
      </c>
      <c r="Q55">
        <v>100</v>
      </c>
      <c r="R55">
        <f>P55*Q55/(P55+Q55)</f>
        <v>30.06993006993007</v>
      </c>
      <c r="S55">
        <f>N55+O55+R55</f>
        <v>121.06993006993007</v>
      </c>
    </row>
    <row r="56" spans="2:33" ht="17.399999999999999" x14ac:dyDescent="0.4">
      <c r="B56" s="120"/>
      <c r="C56" s="51" t="s">
        <v>605</v>
      </c>
      <c r="N56" s="35">
        <v>91</v>
      </c>
      <c r="O56" s="35">
        <v>0</v>
      </c>
      <c r="P56">
        <v>43</v>
      </c>
      <c r="Q56">
        <v>300</v>
      </c>
      <c r="R56">
        <f>P56*Q56/(P56+Q56)</f>
        <v>37.609329446064137</v>
      </c>
      <c r="S56">
        <f>N56+O56+R56</f>
        <v>128.60932944606412</v>
      </c>
    </row>
    <row r="57" spans="2:33" ht="17.399999999999999" x14ac:dyDescent="0.4">
      <c r="B57" s="120"/>
      <c r="C57" s="35" t="s">
        <v>606</v>
      </c>
      <c r="N57" s="35">
        <v>91</v>
      </c>
      <c r="O57" s="35">
        <v>0</v>
      </c>
      <c r="P57">
        <v>43</v>
      </c>
      <c r="Q57">
        <v>500</v>
      </c>
      <c r="R57">
        <f t="shared" ref="R57:R67" si="12">P57*Q57/(P57+Q57)</f>
        <v>39.594843462246779</v>
      </c>
      <c r="S57">
        <f t="shared" ref="S57:S67" si="13">N57+O57+R57</f>
        <v>130.59484346224679</v>
      </c>
    </row>
    <row r="58" spans="2:33" ht="17.399999999999999" x14ac:dyDescent="0.4">
      <c r="B58" s="120"/>
      <c r="C58" s="35" t="s">
        <v>611</v>
      </c>
      <c r="N58" s="35">
        <v>91</v>
      </c>
      <c r="O58" s="35">
        <v>0</v>
      </c>
      <c r="P58">
        <v>43</v>
      </c>
      <c r="Q58">
        <v>1000</v>
      </c>
      <c r="R58">
        <f t="shared" si="12"/>
        <v>41.227229146692231</v>
      </c>
      <c r="S58">
        <f t="shared" si="13"/>
        <v>132.22722914669222</v>
      </c>
    </row>
    <row r="59" spans="2:33" ht="17.399999999999999" x14ac:dyDescent="0.4">
      <c r="B59" s="120"/>
      <c r="C59" s="51" t="s">
        <v>603</v>
      </c>
      <c r="N59" s="35">
        <v>91</v>
      </c>
      <c r="O59" s="35">
        <v>0</v>
      </c>
      <c r="P59">
        <v>43</v>
      </c>
      <c r="Q59">
        <v>2000</v>
      </c>
      <c r="R59">
        <f t="shared" si="12"/>
        <v>42.094958394517867</v>
      </c>
      <c r="S59">
        <f t="shared" si="13"/>
        <v>133.09495839451787</v>
      </c>
    </row>
    <row r="60" spans="2:33" ht="17.399999999999999" x14ac:dyDescent="0.4">
      <c r="B60" s="120"/>
      <c r="C60" s="35" t="s">
        <v>607</v>
      </c>
      <c r="N60" s="35">
        <v>91</v>
      </c>
      <c r="O60" s="35">
        <v>0</v>
      </c>
      <c r="P60">
        <v>43</v>
      </c>
      <c r="Q60">
        <v>3000</v>
      </c>
      <c r="R60">
        <f t="shared" si="12"/>
        <v>42.392375944791326</v>
      </c>
      <c r="S60">
        <f t="shared" si="13"/>
        <v>133.39237594479133</v>
      </c>
    </row>
    <row r="61" spans="2:33" ht="17.399999999999999" x14ac:dyDescent="0.4">
      <c r="B61" s="120"/>
      <c r="C61" s="35" t="s">
        <v>608</v>
      </c>
      <c r="N61" s="35">
        <v>91</v>
      </c>
      <c r="O61" s="35">
        <v>0</v>
      </c>
      <c r="P61">
        <v>43</v>
      </c>
      <c r="Q61">
        <v>4000</v>
      </c>
      <c r="R61">
        <f t="shared" si="12"/>
        <v>42.542666336878554</v>
      </c>
      <c r="S61">
        <f t="shared" si="13"/>
        <v>133.54266633687854</v>
      </c>
    </row>
    <row r="62" spans="2:33" ht="17.399999999999999" x14ac:dyDescent="0.4">
      <c r="B62" s="120"/>
      <c r="C62" s="51" t="s">
        <v>604</v>
      </c>
      <c r="N62" s="35">
        <v>91</v>
      </c>
      <c r="O62" s="35">
        <v>0</v>
      </c>
      <c r="P62">
        <v>43</v>
      </c>
      <c r="Q62">
        <v>5000</v>
      </c>
      <c r="R62">
        <f t="shared" si="12"/>
        <v>42.633353162799921</v>
      </c>
      <c r="S62">
        <f t="shared" si="13"/>
        <v>133.63335316279992</v>
      </c>
    </row>
    <row r="63" spans="2:33" ht="17.399999999999999" x14ac:dyDescent="0.4">
      <c r="B63" s="120"/>
      <c r="C63" s="35" t="s">
        <v>609</v>
      </c>
      <c r="N63" s="35">
        <v>91</v>
      </c>
      <c r="O63" s="35">
        <v>0</v>
      </c>
      <c r="P63">
        <v>43</v>
      </c>
      <c r="Q63">
        <v>6000</v>
      </c>
      <c r="R63">
        <f t="shared" si="12"/>
        <v>42.694026145953998</v>
      </c>
      <c r="S63">
        <f t="shared" si="13"/>
        <v>133.69402614595401</v>
      </c>
    </row>
    <row r="64" spans="2:33" ht="17.399999999999999" x14ac:dyDescent="0.4">
      <c r="B64" s="120"/>
      <c r="C64" s="35" t="s">
        <v>610</v>
      </c>
      <c r="N64" s="35">
        <v>91</v>
      </c>
      <c r="O64" s="35">
        <v>0</v>
      </c>
      <c r="P64">
        <v>43</v>
      </c>
      <c r="Q64">
        <v>7000</v>
      </c>
      <c r="R64">
        <f t="shared" si="12"/>
        <v>42.737469828198208</v>
      </c>
      <c r="S64">
        <f t="shared" si="13"/>
        <v>133.73746982819821</v>
      </c>
    </row>
    <row r="65" spans="2:21" ht="17.399999999999999" x14ac:dyDescent="0.4">
      <c r="B65" s="120" t="s">
        <v>334</v>
      </c>
      <c r="N65" s="35">
        <v>91</v>
      </c>
      <c r="O65" s="35">
        <v>0</v>
      </c>
      <c r="P65">
        <v>43</v>
      </c>
      <c r="Q65">
        <v>8000</v>
      </c>
      <c r="R65">
        <f t="shared" si="12"/>
        <v>42.770110655228152</v>
      </c>
      <c r="S65">
        <f t="shared" si="13"/>
        <v>133.77011065522817</v>
      </c>
    </row>
    <row r="66" spans="2:21" ht="17.399999999999999" x14ac:dyDescent="0.4">
      <c r="B66" s="120" t="s">
        <v>333</v>
      </c>
      <c r="N66" s="35">
        <v>91</v>
      </c>
      <c r="O66" s="35">
        <v>0</v>
      </c>
      <c r="P66">
        <v>43</v>
      </c>
      <c r="Q66">
        <v>9000</v>
      </c>
      <c r="R66">
        <f t="shared" si="12"/>
        <v>42.795532456043347</v>
      </c>
      <c r="S66">
        <f t="shared" si="13"/>
        <v>133.79553245604336</v>
      </c>
    </row>
    <row r="67" spans="2:21" ht="17.399999999999999" x14ac:dyDescent="0.4">
      <c r="B67" s="120"/>
      <c r="N67" s="35">
        <v>91</v>
      </c>
      <c r="O67" s="35">
        <v>0</v>
      </c>
      <c r="P67">
        <v>43</v>
      </c>
      <c r="Q67">
        <v>10000</v>
      </c>
      <c r="R67">
        <f t="shared" si="12"/>
        <v>42.815891665836901</v>
      </c>
      <c r="S67">
        <f t="shared" si="13"/>
        <v>133.81589166583689</v>
      </c>
    </row>
    <row r="68" spans="2:21" x14ac:dyDescent="0.4">
      <c r="B68" s="120"/>
    </row>
    <row r="69" spans="2:21" x14ac:dyDescent="0.4">
      <c r="B69" s="94" t="s">
        <v>308</v>
      </c>
      <c r="D69" s="35">
        <f>ROUND(3300*(91/(3300+91)),5)</f>
        <v>88.557950000000005</v>
      </c>
      <c r="E69" s="35" t="s">
        <v>303</v>
      </c>
      <c r="F69" s="35" t="s">
        <v>311</v>
      </c>
      <c r="H69" s="35">
        <f>4096/65536</f>
        <v>6.25E-2</v>
      </c>
      <c r="I69" s="35" t="s">
        <v>303</v>
      </c>
      <c r="P69" s="35" t="s">
        <v>341</v>
      </c>
      <c r="R69" s="35">
        <f>ROUND(3300/4096,5)</f>
        <v>0.80566000000000004</v>
      </c>
      <c r="S69" s="35" t="s">
        <v>303</v>
      </c>
    </row>
    <row r="70" spans="2:21" x14ac:dyDescent="0.4">
      <c r="B70" s="94" t="s">
        <v>309</v>
      </c>
    </row>
    <row r="71" spans="2:21" x14ac:dyDescent="0.4">
      <c r="B71" s="94"/>
    </row>
    <row r="72" spans="2:21" x14ac:dyDescent="0.4">
      <c r="B72" s="35" t="s">
        <v>316</v>
      </c>
    </row>
    <row r="73" spans="2:21" x14ac:dyDescent="0.4">
      <c r="B73" s="35" t="s">
        <v>317</v>
      </c>
    </row>
    <row r="74" spans="2:21" ht="16.2" thickBot="1" x14ac:dyDescent="0.45">
      <c r="B74" s="94"/>
    </row>
    <row r="75" spans="2:21" ht="18" customHeight="1" thickBot="1" x14ac:dyDescent="0.45">
      <c r="B75" s="94"/>
      <c r="C75" s="1294" t="s">
        <v>338</v>
      </c>
      <c r="D75" s="1117"/>
      <c r="E75" s="1117"/>
      <c r="F75" s="1117"/>
      <c r="G75" s="1117"/>
      <c r="H75" s="1117"/>
      <c r="I75" s="1117"/>
      <c r="J75" s="1117"/>
      <c r="K75" s="1143"/>
      <c r="M75" s="1294" t="s">
        <v>339</v>
      </c>
      <c r="N75" s="1117"/>
      <c r="O75" s="1117"/>
      <c r="P75" s="1117"/>
      <c r="Q75" s="1117"/>
      <c r="R75" s="1117"/>
      <c r="S75" s="1117"/>
      <c r="T75" s="1117"/>
      <c r="U75" s="1143"/>
    </row>
    <row r="76" spans="2:21" s="82" customFormat="1" ht="16.05" customHeight="1" x14ac:dyDescent="0.4">
      <c r="B76" s="1364"/>
      <c r="C76" s="193" t="s">
        <v>310</v>
      </c>
      <c r="D76" s="187" t="s">
        <v>307</v>
      </c>
      <c r="E76" s="187" t="s">
        <v>327</v>
      </c>
      <c r="F76" s="188" t="s">
        <v>328</v>
      </c>
      <c r="G76" s="185" t="s">
        <v>312</v>
      </c>
      <c r="H76" s="1366" t="s">
        <v>330</v>
      </c>
      <c r="I76" s="1367"/>
      <c r="J76" s="187" t="s">
        <v>313</v>
      </c>
      <c r="K76" s="189" t="s">
        <v>315</v>
      </c>
      <c r="M76" s="202" t="s">
        <v>310</v>
      </c>
      <c r="N76" s="187" t="s">
        <v>307</v>
      </c>
      <c r="O76" s="187" t="s">
        <v>327</v>
      </c>
      <c r="P76" s="188" t="s">
        <v>340</v>
      </c>
      <c r="Q76" s="185" t="s">
        <v>312</v>
      </c>
      <c r="R76" s="1366" t="s">
        <v>330</v>
      </c>
      <c r="S76" s="1367"/>
      <c r="T76" s="187" t="s">
        <v>313</v>
      </c>
      <c r="U76" s="189" t="s">
        <v>315</v>
      </c>
    </row>
    <row r="77" spans="2:21" s="182" customFormat="1" ht="16.05" customHeight="1" thickBot="1" x14ac:dyDescent="0.45">
      <c r="B77" s="1365"/>
      <c r="C77" s="194" t="s">
        <v>325</v>
      </c>
      <c r="D77" s="190" t="s">
        <v>324</v>
      </c>
      <c r="E77" s="190" t="s">
        <v>324</v>
      </c>
      <c r="F77" s="190" t="s">
        <v>324</v>
      </c>
      <c r="G77" s="191" t="s">
        <v>329</v>
      </c>
      <c r="H77" s="200">
        <v>-0.1</v>
      </c>
      <c r="I77" s="196">
        <v>0.1</v>
      </c>
      <c r="J77" s="190" t="s">
        <v>325</v>
      </c>
      <c r="K77" s="192" t="s">
        <v>326</v>
      </c>
      <c r="M77" s="203" t="s">
        <v>325</v>
      </c>
      <c r="N77" s="190" t="s">
        <v>324</v>
      </c>
      <c r="O77" s="190" t="s">
        <v>324</v>
      </c>
      <c r="P77" s="190" t="s">
        <v>324</v>
      </c>
      <c r="Q77" s="191" t="s">
        <v>329</v>
      </c>
      <c r="R77" s="200">
        <v>-0.1</v>
      </c>
      <c r="S77" s="196">
        <v>0.1</v>
      </c>
      <c r="T77" s="190" t="s">
        <v>325</v>
      </c>
      <c r="U77" s="192" t="s">
        <v>326</v>
      </c>
    </row>
    <row r="78" spans="2:21" s="90" customFormat="1" x14ac:dyDescent="0.4">
      <c r="B78" s="204" t="s">
        <v>306</v>
      </c>
      <c r="C78" s="165">
        <v>100</v>
      </c>
      <c r="D78" s="205">
        <f>ROUND(3300*(C78/(3300+C78)), 5)</f>
        <v>97.058819999999997</v>
      </c>
      <c r="E78" s="206">
        <f>D78-$D$69</f>
        <v>8.5008699999999919</v>
      </c>
      <c r="F78" s="207">
        <f>E78*8</f>
        <v>68.006959999999935</v>
      </c>
      <c r="G78" s="208">
        <f>ROUNDDOWN(F78/$H$69,0)</f>
        <v>1088</v>
      </c>
      <c r="H78" s="112">
        <f>ROUNDDOWN(G78*0.9,0)</f>
        <v>979</v>
      </c>
      <c r="I78" s="209">
        <f>ROUNDDOWN(G78*1.1,0)</f>
        <v>1196</v>
      </c>
      <c r="J78" s="166">
        <f>ROUND(IF(G78&lt;=$G$83,($C$83-$C$78)/($G$83-$G$78)*(G78-$G$78)+$C$78,($C$86-$C$83)/($G$86-$G$83)*(G78-$G$83)+$C$83),2)</f>
        <v>100</v>
      </c>
      <c r="K78" s="113">
        <f xml:space="preserve"> ROUND(0 + (J78 - 100) / (100.39 - 100),2)</f>
        <v>0</v>
      </c>
      <c r="M78" s="112">
        <v>100</v>
      </c>
      <c r="N78" s="205">
        <f>ROUND(3300*(M78/(3300+M78)), 5)</f>
        <v>97.058819999999997</v>
      </c>
      <c r="O78" s="206">
        <f>N78-$D$69</f>
        <v>8.5008699999999919</v>
      </c>
      <c r="P78" s="207">
        <f>O78*25.5</f>
        <v>216.77218499999981</v>
      </c>
      <c r="Q78" s="208">
        <f>ROUNDDOWN(P78/$R$69,0)</f>
        <v>269</v>
      </c>
      <c r="R78" s="112">
        <f>ROUNDDOWN(Q78*0.9,0)</f>
        <v>242</v>
      </c>
      <c r="S78" s="209">
        <f>ROUNDDOWN(Q78*1.1,0)</f>
        <v>295</v>
      </c>
      <c r="T78" s="166">
        <f>ROUND(IF(Q78&lt;=$Q$83,($M$83-$M$78)/($Q$83-$Q$78)*(Q78-$Q$78)+$M$78,($M$86-$M$83)/($Q$86-$Q$83)*(Q78-$Q$83)+$M$83),2)</f>
        <v>100</v>
      </c>
      <c r="U78" s="113">
        <f xml:space="preserve"> ROUND(0 + (T78 - 100) / (100.39 - 100),2)</f>
        <v>0</v>
      </c>
    </row>
    <row r="79" spans="2:21" s="90" customFormat="1" x14ac:dyDescent="0.4">
      <c r="B79" s="195" t="s">
        <v>342</v>
      </c>
      <c r="C79" s="171"/>
      <c r="D79" s="128"/>
      <c r="E79" s="183"/>
      <c r="F79" s="170"/>
      <c r="G79" s="75">
        <v>1089</v>
      </c>
      <c r="H79" s="21"/>
      <c r="I79" s="197"/>
      <c r="J79" s="168">
        <f t="shared" ref="J79:J84" si="14">ROUND(IF(G79&lt;=$G$83,($C$83-$C$78)/($G$83-$G$78)*(G79-$G$78)+$C$78,($C$86-$C$83)/($G$86-$G$83)*(G79-$G$83)+$C$83),2)</f>
        <v>100.01</v>
      </c>
      <c r="K79" s="169">
        <f xml:space="preserve"> ROUND(0 + (J79 - 100) / (100.39 - 100),2)</f>
        <v>0.03</v>
      </c>
      <c r="M79" s="167"/>
      <c r="N79" s="128"/>
      <c r="O79" s="183"/>
      <c r="P79" s="220"/>
      <c r="Q79" s="222">
        <v>270</v>
      </c>
      <c r="R79" s="21"/>
      <c r="S79" s="197"/>
      <c r="T79" s="15">
        <f t="shared" ref="T79:T86" si="15">ROUND(IF(Q79&lt;=$Q$83,($M$83-$M$78)/($Q$83-$Q$78)*(Q79-$Q$78)+$M$78,($M$86-$M$83)/($Q$86-$Q$83)*(Q79-$Q$83)+$M$83),2)</f>
        <v>100.03</v>
      </c>
      <c r="U79" s="169">
        <f xml:space="preserve"> ROUND(0 + (T79 - 100) / (100.39 - 100),2)</f>
        <v>0.08</v>
      </c>
    </row>
    <row r="80" spans="2:21" s="90" customFormat="1" x14ac:dyDescent="0.4">
      <c r="B80" s="195" t="s">
        <v>318</v>
      </c>
      <c r="C80" s="171">
        <v>103.9</v>
      </c>
      <c r="D80" s="128">
        <f>ROUND(3300*(C80/(3300+C80)), 5)</f>
        <v>100.72857999999999</v>
      </c>
      <c r="E80" s="221">
        <f>D80-$D$69</f>
        <v>12.170629999999989</v>
      </c>
      <c r="F80" s="170">
        <f>E80*8</f>
        <v>97.365039999999908</v>
      </c>
      <c r="G80" s="75">
        <f>ROUNDDOWN(F80/$H$69,0)</f>
        <v>1557</v>
      </c>
      <c r="H80" s="21"/>
      <c r="I80" s="197"/>
      <c r="J80" s="168">
        <f>ROUND(IF(G80&lt;=$G$83,($C$83-$C$78)/($G$83-$G$78)*(G80-$G$78)+$C$78,($C$86-$C$83)/($G$86-$G$83)*(G80-$G$83)+$C$83),2)</f>
        <v>103.93</v>
      </c>
      <c r="K80" s="169">
        <f xml:space="preserve"> ROUND(10 + (J80 - 103.9) / (104.29 - 103.9),2)</f>
        <v>10.08</v>
      </c>
      <c r="M80" s="167">
        <v>103.9</v>
      </c>
      <c r="N80" s="128">
        <f>ROUND(3300*(M80/(3300+M80)), 5)</f>
        <v>100.72857999999999</v>
      </c>
      <c r="O80" s="221">
        <f>N80-$D$69</f>
        <v>12.170629999999989</v>
      </c>
      <c r="P80" s="220">
        <f t="shared" ref="P80:P86" si="16">O80*25.5</f>
        <v>310.35106499999972</v>
      </c>
      <c r="Q80" s="222">
        <f t="shared" ref="Q80:Q86" si="17">ROUNDDOWN(P80/$R$69,0)</f>
        <v>385</v>
      </c>
      <c r="R80" s="21"/>
      <c r="S80" s="197"/>
      <c r="T80" s="15">
        <f t="shared" si="15"/>
        <v>103.94</v>
      </c>
      <c r="U80" s="169">
        <f xml:space="preserve"> ROUND(10 + (T80 - 103.9) / (104.29 - 103.9),2)</f>
        <v>10.1</v>
      </c>
    </row>
    <row r="81" spans="2:21" s="90" customFormat="1" x14ac:dyDescent="0.4">
      <c r="B81" s="195" t="s">
        <v>319</v>
      </c>
      <c r="C81" s="171">
        <v>107.79</v>
      </c>
      <c r="D81" s="128">
        <f>ROUND(3300*(C81/(3300+C81)), 5)</f>
        <v>104.38055</v>
      </c>
      <c r="E81" s="221">
        <f>D81-$D$69</f>
        <v>15.822599999999994</v>
      </c>
      <c r="F81" s="170">
        <f>E81*8</f>
        <v>126.58079999999995</v>
      </c>
      <c r="G81" s="75">
        <f>ROUNDDOWN(F81/$H$69,0)</f>
        <v>2025</v>
      </c>
      <c r="H81" s="21"/>
      <c r="I81" s="197"/>
      <c r="J81" s="168">
        <f>ROUND(IF(G81&lt;=$G$83,($C$83-$C$78)/($G$83-$G$78)*(G81-$G$78)+$C$78,($C$86-$C$83)/($G$86-$G$83)*(G81-$G$83)+$C$83),2)</f>
        <v>107.86</v>
      </c>
      <c r="K81" s="169">
        <f xml:space="preserve"> ROUND(20 + (J81 - 107.79) / (108.18 - 107.79),2)</f>
        <v>20.18</v>
      </c>
      <c r="M81" s="167">
        <v>107.79</v>
      </c>
      <c r="N81" s="128">
        <f>ROUND(3300*(M81/(3300+M81)), 5)</f>
        <v>104.38055</v>
      </c>
      <c r="O81" s="221">
        <f>N81-$D$69</f>
        <v>15.822599999999994</v>
      </c>
      <c r="P81" s="220">
        <f t="shared" si="16"/>
        <v>403.47629999999987</v>
      </c>
      <c r="Q81" s="222">
        <f t="shared" si="17"/>
        <v>500</v>
      </c>
      <c r="R81" s="21"/>
      <c r="S81" s="197"/>
      <c r="T81" s="15">
        <f t="shared" si="15"/>
        <v>107.84</v>
      </c>
      <c r="U81" s="169">
        <f xml:space="preserve"> ROUND(20 + (T81 - 107.79) / (108.18 - 107.79),2)</f>
        <v>20.13</v>
      </c>
    </row>
    <row r="82" spans="2:21" s="90" customFormat="1" x14ac:dyDescent="0.4">
      <c r="B82" s="195">
        <v>50</v>
      </c>
      <c r="C82" s="171"/>
      <c r="D82" s="128"/>
      <c r="E82" s="183"/>
      <c r="F82" s="170"/>
      <c r="G82" s="74">
        <v>3384</v>
      </c>
      <c r="H82" s="167"/>
      <c r="I82" s="198"/>
      <c r="J82" s="168">
        <f t="shared" si="14"/>
        <v>119.26</v>
      </c>
      <c r="K82" s="169">
        <f xml:space="preserve"> ROUND(49 + (J82 - 119.01) / (119.4 - 119.01),2)</f>
        <v>49.64</v>
      </c>
      <c r="M82" s="167"/>
      <c r="N82" s="128"/>
      <c r="O82" s="183"/>
      <c r="P82" s="220"/>
      <c r="Q82" s="222">
        <v>837</v>
      </c>
      <c r="R82" s="167"/>
      <c r="S82" s="198"/>
      <c r="T82" s="15">
        <f t="shared" si="15"/>
        <v>119.27</v>
      </c>
      <c r="U82" s="169">
        <f xml:space="preserve"> ROUND(49 + (T82 - 119.01) / (119.4 - 119.01),2)</f>
        <v>49.67</v>
      </c>
    </row>
    <row r="83" spans="2:21" s="90" customFormat="1" x14ac:dyDescent="0.4">
      <c r="B83" s="210" t="s">
        <v>304</v>
      </c>
      <c r="C83" s="160">
        <v>138.51</v>
      </c>
      <c r="D83" s="211">
        <f>ROUND(3300*(C83/(3300+C83)), 5)</f>
        <v>132.93054000000001</v>
      </c>
      <c r="E83" s="206">
        <f>D83-$D$69</f>
        <v>44.372590000000002</v>
      </c>
      <c r="F83" s="212">
        <f>E83*8</f>
        <v>354.98072000000002</v>
      </c>
      <c r="G83" s="213">
        <f>ROUNDDOWN(F83/$H$69,0)</f>
        <v>5679</v>
      </c>
      <c r="H83" s="114">
        <f>ROUNDDOWN(G83*0.9,0)</f>
        <v>5111</v>
      </c>
      <c r="I83" s="209">
        <f>ROUNDDOWN(G83*1.1,0)</f>
        <v>6246</v>
      </c>
      <c r="J83" s="159">
        <f t="shared" si="14"/>
        <v>138.51</v>
      </c>
      <c r="K83" s="163">
        <f xml:space="preserve"> ROUND(100 + (J83 - 138.51) / (138.88 - 138.51),2)</f>
        <v>100</v>
      </c>
      <c r="M83" s="114">
        <v>138.51</v>
      </c>
      <c r="N83" s="211">
        <f>ROUND(3300*(M83/(3300+M83)), 5)</f>
        <v>132.93054000000001</v>
      </c>
      <c r="O83" s="206">
        <f>N83-$D$69</f>
        <v>44.372590000000002</v>
      </c>
      <c r="P83" s="207">
        <f t="shared" si="16"/>
        <v>1131.501045</v>
      </c>
      <c r="Q83" s="208">
        <f t="shared" si="17"/>
        <v>1404</v>
      </c>
      <c r="R83" s="114">
        <f>ROUNDDOWN(Q83*0.9,0)</f>
        <v>1263</v>
      </c>
      <c r="S83" s="209">
        <f>ROUNDDOWN(Q83*1.1,0)</f>
        <v>1544</v>
      </c>
      <c r="T83" s="166">
        <f t="shared" si="15"/>
        <v>138.51</v>
      </c>
      <c r="U83" s="163">
        <f xml:space="preserve"> ROUND(100 + (T83 - 138.51) / (138.88 - 138.51),2)</f>
        <v>100</v>
      </c>
    </row>
    <row r="84" spans="2:21" s="90" customFormat="1" x14ac:dyDescent="0.4">
      <c r="B84" s="195" t="s">
        <v>343</v>
      </c>
      <c r="C84" s="171"/>
      <c r="D84" s="128"/>
      <c r="E84" s="183"/>
      <c r="F84" s="170"/>
      <c r="G84" s="186">
        <v>5680</v>
      </c>
      <c r="H84" s="201"/>
      <c r="I84" s="199"/>
      <c r="J84" s="168">
        <f t="shared" si="14"/>
        <v>138.52000000000001</v>
      </c>
      <c r="K84" s="169">
        <f xml:space="preserve"> ROUND(100 + (J84 - 138.51) / (138.88 - 138.51),2)</f>
        <v>100.03</v>
      </c>
      <c r="M84" s="167"/>
      <c r="N84" s="128"/>
      <c r="O84" s="183"/>
      <c r="P84" s="220"/>
      <c r="Q84" s="222">
        <v>1405</v>
      </c>
      <c r="R84" s="201"/>
      <c r="S84" s="199"/>
      <c r="T84" s="15">
        <f t="shared" si="15"/>
        <v>138.54</v>
      </c>
      <c r="U84" s="169">
        <f xml:space="preserve"> ROUND(100 + (T84 - 138.51) / (138.88 - 138.51),2)</f>
        <v>100.08</v>
      </c>
    </row>
    <row r="85" spans="2:21" s="90" customFormat="1" x14ac:dyDescent="0.4">
      <c r="B85" s="195">
        <v>150</v>
      </c>
      <c r="C85" s="171"/>
      <c r="D85" s="128"/>
      <c r="E85" s="183"/>
      <c r="F85" s="170"/>
      <c r="G85" s="184">
        <v>7857</v>
      </c>
      <c r="H85" s="53"/>
      <c r="I85" s="140"/>
      <c r="J85" s="168">
        <f>ROUND(IF(G85&lt;=$G$83,($C$83-$C$78)/($G$83-$G$78)*(G85-$G$78)+$C$78,($C$86-$C$83)/($G$86-$G$83)*(G85-$G$83)+$C$83),2)</f>
        <v>157.19</v>
      </c>
      <c r="K85" s="169">
        <f xml:space="preserve"> ROUND(149 + (J85 - 156.95) / (157.33 - 156.95),2)</f>
        <v>149.63</v>
      </c>
      <c r="M85" s="167"/>
      <c r="N85" s="128"/>
      <c r="O85" s="183"/>
      <c r="P85" s="220">
        <f t="shared" si="16"/>
        <v>0</v>
      </c>
      <c r="Q85" s="222">
        <v>1943</v>
      </c>
      <c r="R85" s="53"/>
      <c r="S85" s="140"/>
      <c r="T85" s="15">
        <f t="shared" si="15"/>
        <v>157.19999999999999</v>
      </c>
      <c r="U85" s="169">
        <f xml:space="preserve"> ROUND(149 + (T85 - 156.95) / (157.33 - 156.95),2)</f>
        <v>149.66</v>
      </c>
    </row>
    <row r="86" spans="2:21" s="90" customFormat="1" ht="16.2" thickBot="1" x14ac:dyDescent="0.45">
      <c r="B86" s="214" t="s">
        <v>305</v>
      </c>
      <c r="C86" s="161">
        <v>175.86</v>
      </c>
      <c r="D86" s="215">
        <f>ROUND(3300*(C86/(3300+C86)), 5)</f>
        <v>166.96242000000001</v>
      </c>
      <c r="E86" s="216">
        <f>D86-$D$69</f>
        <v>78.404470000000003</v>
      </c>
      <c r="F86" s="217">
        <f>E86*8</f>
        <v>627.23576000000003</v>
      </c>
      <c r="G86" s="218">
        <f>ROUNDDOWN(F86/$H$69,0)</f>
        <v>10035</v>
      </c>
      <c r="H86" s="219">
        <f>ROUNDDOWN(G86*0.9,0)</f>
        <v>9031</v>
      </c>
      <c r="I86" s="164">
        <f>ROUNDDOWN(G86*1.1,0)</f>
        <v>11038</v>
      </c>
      <c r="J86" s="162">
        <f>ROUND(IF(G86&lt;=$G$83,($C$83-$C$78)/($G$83-$G$78)*(G86-$G$78)+$C$78,($C$86-$C$83)/($G$86-$G$83)*(G86-$G$83)+$C$83),2)</f>
        <v>175.86</v>
      </c>
      <c r="K86" s="164">
        <f xml:space="preserve"> ROUND(200 + (J86 - 175.86) / (176.22 - 175.86),2)</f>
        <v>200</v>
      </c>
      <c r="M86" s="219">
        <v>175.86</v>
      </c>
      <c r="N86" s="215">
        <f>ROUND(3300*(M86/(3300+M86)), 5)</f>
        <v>166.96242000000001</v>
      </c>
      <c r="O86" s="216">
        <f>N86-$D$69</f>
        <v>78.404470000000003</v>
      </c>
      <c r="P86" s="164">
        <f t="shared" si="16"/>
        <v>1999.313985</v>
      </c>
      <c r="Q86" s="218">
        <f t="shared" si="17"/>
        <v>2481</v>
      </c>
      <c r="R86" s="219">
        <f>ROUNDDOWN(Q86*0.9,0)</f>
        <v>2232</v>
      </c>
      <c r="S86" s="164">
        <f>ROUNDDOWN(Q86*1.1,0)</f>
        <v>2729</v>
      </c>
      <c r="T86" s="219">
        <f t="shared" si="15"/>
        <v>175.86</v>
      </c>
      <c r="U86" s="164">
        <f xml:space="preserve"> ROUND(200 + (T86 - 175.86) / (176.22 - 175.86),2)</f>
        <v>200</v>
      </c>
    </row>
    <row r="87" spans="2:21" x14ac:dyDescent="0.4">
      <c r="B87" s="94"/>
    </row>
    <row r="89" spans="2:21" x14ac:dyDescent="0.4">
      <c r="B89" s="36" t="s">
        <v>323</v>
      </c>
    </row>
  </sheetData>
  <mergeCells count="5">
    <mergeCell ref="B76:B77"/>
    <mergeCell ref="H76:I76"/>
    <mergeCell ref="C75:K75"/>
    <mergeCell ref="M75:U75"/>
    <mergeCell ref="R76:S7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F73B9-51EB-42F0-BDA5-001AF7B38015}">
  <dimension ref="B2:X125"/>
  <sheetViews>
    <sheetView topLeftCell="A104" zoomScale="80" zoomScaleNormal="80" workbookViewId="0">
      <selection activeCell="P124" sqref="P124"/>
    </sheetView>
  </sheetViews>
  <sheetFormatPr defaultRowHeight="15.6" x14ac:dyDescent="0.4"/>
  <cols>
    <col min="1" max="12" width="8.796875" style="35"/>
    <col min="13" max="21" width="10.69921875" style="35" customWidth="1"/>
    <col min="22" max="16384" width="8.796875" style="35"/>
  </cols>
  <sheetData>
    <row r="2" spans="2:6" x14ac:dyDescent="0.4">
      <c r="B2" s="55" t="s">
        <v>1584</v>
      </c>
    </row>
    <row r="3" spans="2:6" x14ac:dyDescent="0.4">
      <c r="B3" s="37" t="s">
        <v>1667</v>
      </c>
    </row>
    <row r="4" spans="2:6" x14ac:dyDescent="0.4">
      <c r="B4" s="37"/>
    </row>
    <row r="5" spans="2:6" x14ac:dyDescent="0.4">
      <c r="B5" s="36" t="s">
        <v>1585</v>
      </c>
    </row>
    <row r="6" spans="2:6" x14ac:dyDescent="0.4">
      <c r="B6" s="35" t="s">
        <v>1590</v>
      </c>
    </row>
    <row r="7" spans="2:6" x14ac:dyDescent="0.4">
      <c r="B7" s="35" t="s">
        <v>1586</v>
      </c>
    </row>
    <row r="8" spans="2:6" x14ac:dyDescent="0.4">
      <c r="B8" s="52" t="s">
        <v>2372</v>
      </c>
    </row>
    <row r="11" spans="2:6" x14ac:dyDescent="0.4">
      <c r="F11" s="35" t="s">
        <v>1587</v>
      </c>
    </row>
    <row r="12" spans="2:6" x14ac:dyDescent="0.4">
      <c r="F12" s="35" t="s">
        <v>1588</v>
      </c>
    </row>
    <row r="13" spans="2:6" x14ac:dyDescent="0.4">
      <c r="F13" s="35" t="s">
        <v>1589</v>
      </c>
    </row>
    <row r="17" spans="2:11" x14ac:dyDescent="0.4">
      <c r="B17" s="35" t="s">
        <v>2375</v>
      </c>
      <c r="K17" s="35" t="s">
        <v>1591</v>
      </c>
    </row>
    <row r="25" spans="2:11" x14ac:dyDescent="0.4">
      <c r="B25" s="35" t="s">
        <v>1592</v>
      </c>
    </row>
    <row r="39" spans="2:20" x14ac:dyDescent="0.4">
      <c r="B39" s="36" t="s">
        <v>1593</v>
      </c>
      <c r="M39" s="36" t="s">
        <v>1607</v>
      </c>
    </row>
    <row r="40" spans="2:20" x14ac:dyDescent="0.4">
      <c r="B40" s="35" t="s">
        <v>2373</v>
      </c>
      <c r="M40" s="35" t="s">
        <v>2376</v>
      </c>
    </row>
    <row r="41" spans="2:20" x14ac:dyDescent="0.4">
      <c r="B41" s="35" t="s">
        <v>2374</v>
      </c>
      <c r="M41" s="35" t="s">
        <v>2377</v>
      </c>
      <c r="Q41" s="36"/>
    </row>
    <row r="42" spans="2:20" x14ac:dyDescent="0.4">
      <c r="M42" s="35" t="s">
        <v>2378</v>
      </c>
      <c r="Q42" s="36">
        <v>805.66399999999999</v>
      </c>
      <c r="R42" s="35" t="s">
        <v>1600</v>
      </c>
    </row>
    <row r="43" spans="2:20" x14ac:dyDescent="0.4">
      <c r="M43" s="35" t="s">
        <v>2379</v>
      </c>
    </row>
    <row r="44" spans="2:20" ht="17.399999999999999" customHeight="1" x14ac:dyDescent="0.4">
      <c r="L44" s="589"/>
      <c r="M44" s="35" t="s">
        <v>2381</v>
      </c>
    </row>
    <row r="45" spans="2:20" x14ac:dyDescent="0.4">
      <c r="L45" s="589"/>
      <c r="M45" s="35" t="s">
        <v>2380</v>
      </c>
    </row>
    <row r="46" spans="2:20" ht="16.2" thickBot="1" x14ac:dyDescent="0.45">
      <c r="M46" s="35" t="s">
        <v>2382</v>
      </c>
    </row>
    <row r="47" spans="2:20" x14ac:dyDescent="0.4">
      <c r="M47" s="1194" t="s">
        <v>1594</v>
      </c>
      <c r="N47" s="1387" t="s">
        <v>1596</v>
      </c>
      <c r="O47" s="1387"/>
      <c r="P47" s="1387" t="s">
        <v>1599</v>
      </c>
      <c r="Q47" s="1387"/>
      <c r="R47" s="1381" t="s">
        <v>312</v>
      </c>
      <c r="S47" s="589"/>
      <c r="T47" s="589"/>
    </row>
    <row r="48" spans="2:20" x14ac:dyDescent="0.4">
      <c r="L48" s="589"/>
      <c r="M48" s="1385"/>
      <c r="N48" s="1384" t="s">
        <v>324</v>
      </c>
      <c r="O48" s="1384" t="s">
        <v>1595</v>
      </c>
      <c r="P48" s="603" t="s">
        <v>1597</v>
      </c>
      <c r="Q48" s="603" t="s">
        <v>1598</v>
      </c>
      <c r="R48" s="1382"/>
      <c r="S48" s="589"/>
      <c r="T48" s="589"/>
    </row>
    <row r="49" spans="12:24" ht="16.2" thickBot="1" x14ac:dyDescent="0.45">
      <c r="L49" s="589"/>
      <c r="M49" s="1386"/>
      <c r="N49" s="1197"/>
      <c r="O49" s="1197"/>
      <c r="P49" s="585" t="s">
        <v>324</v>
      </c>
      <c r="Q49" s="585" t="s">
        <v>324</v>
      </c>
      <c r="R49" s="1383"/>
      <c r="S49" s="589"/>
      <c r="T49" s="589"/>
      <c r="U49" s="589"/>
    </row>
    <row r="50" spans="12:24" x14ac:dyDescent="0.4">
      <c r="L50" s="589"/>
      <c r="M50" s="586">
        <v>-20</v>
      </c>
      <c r="N50" s="602">
        <v>-0.77800000000000002</v>
      </c>
      <c r="O50" s="587">
        <f>N50*1000</f>
        <v>-778</v>
      </c>
      <c r="P50" s="587">
        <f>N50*210</f>
        <v>-163.38</v>
      </c>
      <c r="Q50" s="587">
        <f>P50+500</f>
        <v>336.62</v>
      </c>
      <c r="R50" s="588">
        <f>ROUND(Q50*1000/$Q$42, 0)</f>
        <v>418</v>
      </c>
      <c r="S50" s="589"/>
      <c r="T50" s="589"/>
      <c r="U50" s="589"/>
    </row>
    <row r="51" spans="12:24" x14ac:dyDescent="0.4">
      <c r="L51" s="596" t="s">
        <v>1602</v>
      </c>
      <c r="M51" s="583">
        <v>-5</v>
      </c>
      <c r="N51" s="598">
        <v>-0.19700000000000001</v>
      </c>
      <c r="O51" s="590">
        <f>N51*1000</f>
        <v>-197</v>
      </c>
      <c r="P51" s="590">
        <f>N51*210</f>
        <v>-41.370000000000005</v>
      </c>
      <c r="Q51" s="590">
        <f>P51+500</f>
        <v>458.63</v>
      </c>
      <c r="R51" s="1016">
        <f t="shared" ref="R51:R58" si="0">ROUND(Q51*1000/$Q$42, 0)</f>
        <v>569</v>
      </c>
      <c r="S51" s="589"/>
      <c r="T51" s="589"/>
      <c r="U51" s="589"/>
    </row>
    <row r="52" spans="12:24" x14ac:dyDescent="0.4">
      <c r="L52" s="589"/>
      <c r="M52" s="601">
        <v>0</v>
      </c>
      <c r="N52" s="600">
        <v>0</v>
      </c>
      <c r="O52" s="599">
        <f t="shared" ref="O52:O57" si="1">N52*1000</f>
        <v>0</v>
      </c>
      <c r="P52" s="599">
        <f t="shared" ref="P52:P57" si="2">N52*210</f>
        <v>0</v>
      </c>
      <c r="Q52" s="599">
        <f t="shared" ref="Q52:Q57" si="3">P52+500</f>
        <v>500</v>
      </c>
      <c r="R52" s="1016">
        <f t="shared" si="0"/>
        <v>621</v>
      </c>
      <c r="S52" s="589"/>
      <c r="T52" s="596"/>
      <c r="U52" s="589"/>
    </row>
    <row r="53" spans="12:24" x14ac:dyDescent="0.4">
      <c r="L53" s="589"/>
      <c r="M53" s="583">
        <v>1</v>
      </c>
      <c r="N53" s="598">
        <v>3.9E-2</v>
      </c>
      <c r="O53" s="590">
        <f t="shared" si="1"/>
        <v>39</v>
      </c>
      <c r="P53" s="590">
        <f t="shared" si="2"/>
        <v>8.19</v>
      </c>
      <c r="Q53" s="590">
        <f t="shared" si="3"/>
        <v>508.19</v>
      </c>
      <c r="R53" s="1016">
        <f t="shared" si="0"/>
        <v>631</v>
      </c>
      <c r="S53" s="589"/>
      <c r="T53" s="596"/>
      <c r="U53" s="589"/>
    </row>
    <row r="54" spans="12:24" x14ac:dyDescent="0.4">
      <c r="L54" s="589"/>
      <c r="M54" s="583">
        <v>2</v>
      </c>
      <c r="N54" s="598">
        <v>7.9000000000000001E-2</v>
      </c>
      <c r="O54" s="590">
        <f t="shared" si="1"/>
        <v>79</v>
      </c>
      <c r="P54" s="590">
        <f t="shared" si="2"/>
        <v>16.59</v>
      </c>
      <c r="Q54" s="590">
        <f t="shared" si="3"/>
        <v>516.59</v>
      </c>
      <c r="R54" s="1016">
        <f t="shared" si="0"/>
        <v>641</v>
      </c>
      <c r="S54" s="589"/>
      <c r="T54" s="596"/>
      <c r="U54" s="589"/>
    </row>
    <row r="55" spans="12:24" x14ac:dyDescent="0.4">
      <c r="L55" s="589"/>
      <c r="M55" s="583">
        <v>25</v>
      </c>
      <c r="N55" s="598">
        <v>1</v>
      </c>
      <c r="O55" s="590">
        <f t="shared" si="1"/>
        <v>1000</v>
      </c>
      <c r="P55" s="590">
        <f t="shared" si="2"/>
        <v>210</v>
      </c>
      <c r="Q55" s="590">
        <f t="shared" si="3"/>
        <v>710</v>
      </c>
      <c r="R55" s="1016">
        <f t="shared" si="0"/>
        <v>881</v>
      </c>
      <c r="S55" s="589"/>
      <c r="T55" s="596"/>
      <c r="U55" s="589"/>
    </row>
    <row r="56" spans="12:24" x14ac:dyDescent="0.4">
      <c r="L56" s="589"/>
      <c r="M56" s="583">
        <v>100</v>
      </c>
      <c r="N56" s="598">
        <v>4.0960000000000001</v>
      </c>
      <c r="O56" s="590">
        <f t="shared" si="1"/>
        <v>4096</v>
      </c>
      <c r="P56" s="590">
        <f t="shared" si="2"/>
        <v>860.16</v>
      </c>
      <c r="Q56" s="590">
        <f t="shared" si="3"/>
        <v>1360.1599999999999</v>
      </c>
      <c r="R56" s="1016">
        <f t="shared" si="0"/>
        <v>1688</v>
      </c>
      <c r="S56" s="589"/>
      <c r="T56" s="596"/>
      <c r="U56" s="589"/>
    </row>
    <row r="57" spans="12:24" x14ac:dyDescent="0.4">
      <c r="L57" s="589"/>
      <c r="M57" s="583">
        <v>200</v>
      </c>
      <c r="N57" s="598">
        <v>8.1379999999999999</v>
      </c>
      <c r="O57" s="590">
        <f t="shared" si="1"/>
        <v>8138</v>
      </c>
      <c r="P57" s="590">
        <f t="shared" si="2"/>
        <v>1708.98</v>
      </c>
      <c r="Q57" s="590">
        <f t="shared" si="3"/>
        <v>2208.98</v>
      </c>
      <c r="R57" s="1016">
        <f t="shared" si="0"/>
        <v>2742</v>
      </c>
      <c r="S57" s="589"/>
      <c r="T57" s="596"/>
      <c r="U57" s="589"/>
    </row>
    <row r="58" spans="12:24" x14ac:dyDescent="0.4">
      <c r="L58" s="596"/>
      <c r="M58" s="583">
        <v>250</v>
      </c>
      <c r="N58" s="598">
        <v>10.153</v>
      </c>
      <c r="O58" s="590">
        <f>N58*1000</f>
        <v>10153</v>
      </c>
      <c r="P58" s="590">
        <f>N58*210</f>
        <v>2132.13</v>
      </c>
      <c r="Q58" s="590">
        <f>P58+500</f>
        <v>2632.13</v>
      </c>
      <c r="R58" s="1016">
        <f t="shared" si="0"/>
        <v>3267</v>
      </c>
      <c r="S58" s="589"/>
      <c r="T58" s="596"/>
      <c r="U58" s="589"/>
    </row>
    <row r="59" spans="12:24" ht="31.8" thickBot="1" x14ac:dyDescent="0.45">
      <c r="M59" s="604" t="s">
        <v>1601</v>
      </c>
      <c r="N59" s="605">
        <v>10</v>
      </c>
      <c r="O59" s="606">
        <f>N59*1000</f>
        <v>10000</v>
      </c>
      <c r="P59" s="607">
        <f>N59*210</f>
        <v>2100</v>
      </c>
      <c r="Q59" s="606">
        <f>P59+500</f>
        <v>2600</v>
      </c>
      <c r="R59" s="608">
        <f>ROUND(Q59*1000/$Q$42, 0)</f>
        <v>3227</v>
      </c>
      <c r="S59" s="589"/>
      <c r="T59" s="596"/>
    </row>
    <row r="60" spans="12:24" x14ac:dyDescent="0.4">
      <c r="L60" s="596" t="s">
        <v>1603</v>
      </c>
      <c r="R60" s="595" t="s">
        <v>1604</v>
      </c>
      <c r="S60" s="597">
        <f>R59-R52</f>
        <v>2606</v>
      </c>
      <c r="T60" s="589"/>
    </row>
    <row r="61" spans="12:24" ht="76.2" customHeight="1" x14ac:dyDescent="0.4">
      <c r="M61" s="1373" t="s">
        <v>2383</v>
      </c>
      <c r="N61" s="1373"/>
      <c r="O61" s="1373"/>
      <c r="P61" s="1373"/>
      <c r="Q61" s="1373"/>
      <c r="R61" s="1373"/>
      <c r="S61" s="1373"/>
      <c r="T61" s="1373"/>
      <c r="U61" s="1373"/>
      <c r="V61" s="1373"/>
      <c r="W61" s="1373"/>
      <c r="X61" s="1373"/>
    </row>
    <row r="63" spans="12:24" x14ac:dyDescent="0.4">
      <c r="M63" s="36" t="s">
        <v>1609</v>
      </c>
    </row>
    <row r="64" spans="12:24" ht="16.2" thickBot="1" x14ac:dyDescent="0.45">
      <c r="M64" s="35" t="s">
        <v>1606</v>
      </c>
      <c r="S64" s="1373" t="s">
        <v>1611</v>
      </c>
      <c r="T64" s="1374"/>
      <c r="U64" s="1374"/>
      <c r="V64" s="1374"/>
      <c r="W64" s="1374"/>
    </row>
    <row r="65" spans="2:24" ht="15.6" customHeight="1" x14ac:dyDescent="0.4">
      <c r="M65" s="1377" t="s">
        <v>1594</v>
      </c>
      <c r="N65" s="1379" t="s">
        <v>1610</v>
      </c>
      <c r="O65" s="1380"/>
      <c r="P65" s="1375" t="s">
        <v>312</v>
      </c>
      <c r="S65" s="1374"/>
      <c r="T65" s="1374"/>
      <c r="U65" s="1374"/>
      <c r="V65" s="1374"/>
      <c r="W65" s="1374"/>
    </row>
    <row r="66" spans="2:24" ht="15.6" customHeight="1" thickBot="1" x14ac:dyDescent="0.45">
      <c r="M66" s="1378"/>
      <c r="N66" s="1021" t="s">
        <v>324</v>
      </c>
      <c r="O66" s="1021" t="s">
        <v>1595</v>
      </c>
      <c r="P66" s="1376"/>
      <c r="S66" s="1374"/>
      <c r="T66" s="1374"/>
      <c r="U66" s="1374"/>
      <c r="V66" s="1374"/>
      <c r="W66" s="1374"/>
    </row>
    <row r="67" spans="2:24" x14ac:dyDescent="0.4">
      <c r="M67" s="582">
        <v>-40</v>
      </c>
      <c r="N67" s="643">
        <v>100</v>
      </c>
      <c r="O67" s="643"/>
      <c r="P67" s="591">
        <f>ROUND(N67/0.805664, 0)</f>
        <v>124</v>
      </c>
      <c r="Q67" s="993"/>
      <c r="R67" s="993"/>
      <c r="S67" s="1374"/>
      <c r="T67" s="1374"/>
      <c r="U67" s="1374"/>
      <c r="V67" s="1374"/>
      <c r="W67" s="1374"/>
    </row>
    <row r="68" spans="2:24" x14ac:dyDescent="0.4">
      <c r="M68" s="1022">
        <v>0</v>
      </c>
      <c r="N68" s="1018">
        <v>500</v>
      </c>
      <c r="O68" s="1018"/>
      <c r="P68" s="609">
        <f>ROUND(N68/0.805664, 0)</f>
        <v>621</v>
      </c>
      <c r="Q68" s="993"/>
      <c r="R68" s="993"/>
      <c r="S68" s="1374"/>
      <c r="T68" s="1374"/>
      <c r="U68" s="1374"/>
      <c r="V68" s="1374"/>
      <c r="W68" s="1374"/>
    </row>
    <row r="69" spans="2:24" x14ac:dyDescent="0.4">
      <c r="M69" s="1022">
        <v>25</v>
      </c>
      <c r="N69" s="1018">
        <v>750</v>
      </c>
      <c r="O69" s="1018"/>
      <c r="P69" s="617">
        <f>ROUND(N69/0.805664, 0)</f>
        <v>931</v>
      </c>
      <c r="Q69" s="993"/>
      <c r="R69" s="993"/>
      <c r="S69" s="1374"/>
      <c r="T69" s="1374"/>
      <c r="U69" s="1374"/>
      <c r="V69" s="1374"/>
      <c r="W69" s="1374"/>
    </row>
    <row r="70" spans="2:24" x14ac:dyDescent="0.4">
      <c r="M70" s="1022">
        <v>100</v>
      </c>
      <c r="N70" s="1018">
        <v>1500</v>
      </c>
      <c r="O70" s="1018"/>
      <c r="P70" s="609">
        <f>ROUND(N70/0.805664, 0)</f>
        <v>1862</v>
      </c>
      <c r="Q70" s="993" t="s">
        <v>1605</v>
      </c>
      <c r="R70" s="993">
        <f>P70-P68</f>
        <v>1241</v>
      </c>
      <c r="S70" s="1374"/>
      <c r="T70" s="1374"/>
      <c r="U70" s="1374"/>
      <c r="V70" s="1374"/>
      <c r="W70" s="1374"/>
    </row>
    <row r="71" spans="2:24" ht="16.2" thickBot="1" x14ac:dyDescent="0.45">
      <c r="B71" s="36" t="s">
        <v>1608</v>
      </c>
      <c r="M71" s="632">
        <v>125</v>
      </c>
      <c r="N71" s="1004">
        <v>1750</v>
      </c>
      <c r="O71" s="1004"/>
      <c r="P71" s="1005">
        <f>ROUND(N71/0.805664, 0)</f>
        <v>2172</v>
      </c>
      <c r="Q71" s="1019"/>
      <c r="R71" s="1019"/>
      <c r="S71" s="1374"/>
      <c r="T71" s="1374"/>
      <c r="U71" s="1374"/>
      <c r="V71" s="1374"/>
      <c r="W71" s="1374"/>
    </row>
    <row r="74" spans="2:24" x14ac:dyDescent="0.4">
      <c r="Q74" s="589"/>
      <c r="R74" s="589"/>
      <c r="X74" s="584"/>
    </row>
    <row r="75" spans="2:24" x14ac:dyDescent="0.4">
      <c r="M75" s="36" t="s">
        <v>1612</v>
      </c>
      <c r="N75" s="589"/>
      <c r="O75" s="589"/>
      <c r="P75" s="589"/>
    </row>
    <row r="76" spans="2:24" x14ac:dyDescent="0.4">
      <c r="M76" s="35" t="s">
        <v>2384</v>
      </c>
      <c r="Q76" s="584"/>
      <c r="R76" s="584"/>
      <c r="S76" s="584"/>
      <c r="T76" s="584"/>
      <c r="U76" s="584"/>
    </row>
    <row r="77" spans="2:24" x14ac:dyDescent="0.4">
      <c r="M77" s="94" t="s">
        <v>2391</v>
      </c>
      <c r="N77" s="584"/>
      <c r="O77" s="584"/>
      <c r="P77" s="584"/>
      <c r="Q77" s="584"/>
      <c r="R77" s="584"/>
      <c r="S77" s="584"/>
      <c r="T77" s="584"/>
      <c r="U77" s="584"/>
    </row>
    <row r="78" spans="2:24" ht="15.6" customHeight="1" x14ac:dyDescent="0.4">
      <c r="M78" s="120" t="s">
        <v>2392</v>
      </c>
      <c r="N78" s="584"/>
      <c r="O78" s="584"/>
      <c r="P78" s="584"/>
      <c r="Q78" s="259"/>
      <c r="R78" s="259"/>
      <c r="S78" s="259"/>
    </row>
    <row r="79" spans="2:24" x14ac:dyDescent="0.4">
      <c r="M79" s="120" t="s">
        <v>2397</v>
      </c>
      <c r="N79" s="259"/>
      <c r="O79" s="259"/>
      <c r="P79" s="259"/>
      <c r="Q79" s="259"/>
      <c r="R79" s="259"/>
      <c r="S79" s="259"/>
    </row>
    <row r="80" spans="2:24" x14ac:dyDescent="0.4">
      <c r="M80" s="120" t="s">
        <v>2393</v>
      </c>
      <c r="N80" s="259"/>
      <c r="O80" s="259"/>
      <c r="P80" s="259"/>
    </row>
    <row r="81" spans="13:18" x14ac:dyDescent="0.4">
      <c r="M81" s="120" t="s">
        <v>2394</v>
      </c>
    </row>
    <row r="82" spans="13:18" x14ac:dyDescent="0.4">
      <c r="M82" s="35" t="s">
        <v>2395</v>
      </c>
    </row>
    <row r="83" spans="13:18" x14ac:dyDescent="0.4">
      <c r="M83" s="35" t="s">
        <v>2396</v>
      </c>
    </row>
    <row r="85" spans="13:18" x14ac:dyDescent="0.4">
      <c r="M85" s="36" t="s">
        <v>1668</v>
      </c>
    </row>
    <row r="86" spans="13:18" x14ac:dyDescent="0.4">
      <c r="M86" s="35" t="s">
        <v>2385</v>
      </c>
    </row>
    <row r="87" spans="13:18" x14ac:dyDescent="0.4">
      <c r="M87" s="35" t="s">
        <v>1669</v>
      </c>
    </row>
    <row r="88" spans="13:18" ht="17.399999999999999" customHeight="1" x14ac:dyDescent="0.4"/>
    <row r="94" spans="13:18" ht="17.399999999999999" x14ac:dyDescent="0.4">
      <c r="M94" s="993" t="s">
        <v>580</v>
      </c>
      <c r="N94" s="993" t="s">
        <v>581</v>
      </c>
      <c r="O94" s="645" t="s">
        <v>582</v>
      </c>
      <c r="P94" s="645" t="s">
        <v>584</v>
      </c>
      <c r="Q94" s="645" t="s">
        <v>1639</v>
      </c>
      <c r="R94" t="s">
        <v>1640</v>
      </c>
    </row>
    <row r="95" spans="13:18" ht="17.399999999999999" x14ac:dyDescent="0.4">
      <c r="M95" s="993">
        <v>3000</v>
      </c>
      <c r="N95" s="993">
        <v>3000</v>
      </c>
      <c r="O95" s="645">
        <v>120</v>
      </c>
      <c r="P95" s="645">
        <v>0</v>
      </c>
      <c r="Q95" s="646">
        <f>O95*P95/(O95+P95)</f>
        <v>0</v>
      </c>
      <c r="R95" s="646">
        <f>M95+N95+Q95</f>
        <v>6000</v>
      </c>
    </row>
    <row r="96" spans="13:18" ht="17.399999999999999" x14ac:dyDescent="0.4">
      <c r="M96" s="993">
        <v>3000</v>
      </c>
      <c r="N96" s="993">
        <v>3000</v>
      </c>
      <c r="O96" s="645">
        <v>120</v>
      </c>
      <c r="P96" s="645">
        <v>100</v>
      </c>
      <c r="Q96" s="646">
        <f t="shared" ref="Q96:Q108" si="4">O96*P96/(O96+P96)</f>
        <v>54.545454545454547</v>
      </c>
      <c r="R96" s="646">
        <f t="shared" ref="R96:R108" si="5">M96+N96+Q96</f>
        <v>6054.545454545455</v>
      </c>
    </row>
    <row r="97" spans="2:20" ht="17.399999999999999" x14ac:dyDescent="0.4">
      <c r="M97" s="993">
        <v>3000</v>
      </c>
      <c r="N97" s="993">
        <v>3000</v>
      </c>
      <c r="O97" s="645">
        <v>120</v>
      </c>
      <c r="P97" s="645">
        <v>200</v>
      </c>
      <c r="Q97" s="646">
        <f t="shared" si="4"/>
        <v>75</v>
      </c>
      <c r="R97" s="647">
        <f t="shared" si="5"/>
        <v>6075</v>
      </c>
      <c r="S97" s="1370" t="s">
        <v>1670</v>
      </c>
      <c r="T97" s="1370"/>
    </row>
    <row r="98" spans="2:20" ht="17.399999999999999" x14ac:dyDescent="0.4">
      <c r="M98" s="993">
        <v>3000</v>
      </c>
      <c r="N98" s="993">
        <v>3000</v>
      </c>
      <c r="O98" s="645">
        <v>120</v>
      </c>
      <c r="P98" s="645">
        <v>400</v>
      </c>
      <c r="Q98" s="646">
        <f t="shared" si="4"/>
        <v>92.307692307692307</v>
      </c>
      <c r="R98" s="647">
        <f t="shared" si="5"/>
        <v>6092.3076923076924</v>
      </c>
      <c r="S98" s="1370"/>
      <c r="T98" s="1370"/>
    </row>
    <row r="99" spans="2:20" ht="17.399999999999999" x14ac:dyDescent="0.4">
      <c r="M99" s="993">
        <v>3000</v>
      </c>
      <c r="N99" s="993">
        <v>3000</v>
      </c>
      <c r="O99" s="645">
        <v>120</v>
      </c>
      <c r="P99" s="645">
        <v>600</v>
      </c>
      <c r="Q99" s="646">
        <f t="shared" si="4"/>
        <v>100</v>
      </c>
      <c r="R99" s="646">
        <f t="shared" si="5"/>
        <v>6100</v>
      </c>
    </row>
    <row r="100" spans="2:20" ht="17.399999999999999" x14ac:dyDescent="0.4">
      <c r="M100" s="993">
        <v>3000</v>
      </c>
      <c r="N100" s="993">
        <v>3000</v>
      </c>
      <c r="O100" s="645">
        <v>120</v>
      </c>
      <c r="P100" s="645">
        <v>800</v>
      </c>
      <c r="Q100" s="646">
        <f t="shared" si="4"/>
        <v>104.34782608695652</v>
      </c>
      <c r="R100" s="646">
        <f t="shared" si="5"/>
        <v>6104.347826086957</v>
      </c>
    </row>
    <row r="101" spans="2:20" ht="17.399999999999999" x14ac:dyDescent="0.4">
      <c r="M101" s="993">
        <v>3000</v>
      </c>
      <c r="N101" s="993">
        <v>3000</v>
      </c>
      <c r="O101" s="645">
        <v>120</v>
      </c>
      <c r="P101" s="645">
        <v>1000</v>
      </c>
      <c r="Q101" s="646">
        <f t="shared" si="4"/>
        <v>107.14285714285714</v>
      </c>
      <c r="R101" s="646">
        <f t="shared" si="5"/>
        <v>6107.1428571428569</v>
      </c>
    </row>
    <row r="102" spans="2:20" ht="17.399999999999999" x14ac:dyDescent="0.4">
      <c r="M102" s="993">
        <v>3000</v>
      </c>
      <c r="N102" s="993">
        <v>3000</v>
      </c>
      <c r="O102" s="645">
        <v>120</v>
      </c>
      <c r="P102" s="645">
        <v>1200</v>
      </c>
      <c r="Q102" s="646">
        <f t="shared" si="4"/>
        <v>109.09090909090909</v>
      </c>
      <c r="R102" s="646">
        <f t="shared" si="5"/>
        <v>6109.090909090909</v>
      </c>
    </row>
    <row r="103" spans="2:20" ht="17.399999999999999" x14ac:dyDescent="0.4">
      <c r="M103" s="993">
        <v>3000</v>
      </c>
      <c r="N103" s="993">
        <v>3000</v>
      </c>
      <c r="O103" s="645">
        <v>120</v>
      </c>
      <c r="P103" s="645">
        <v>1400</v>
      </c>
      <c r="Q103" s="646">
        <f t="shared" si="4"/>
        <v>110.52631578947368</v>
      </c>
      <c r="R103" s="646">
        <f t="shared" si="5"/>
        <v>6110.5263157894733</v>
      </c>
    </row>
    <row r="104" spans="2:20" ht="17.399999999999999" x14ac:dyDescent="0.4">
      <c r="M104" s="993">
        <v>3000</v>
      </c>
      <c r="N104" s="993">
        <v>3000</v>
      </c>
      <c r="O104" s="645">
        <v>120</v>
      </c>
      <c r="P104" s="645">
        <v>1600</v>
      </c>
      <c r="Q104" s="646">
        <f t="shared" si="4"/>
        <v>111.62790697674419</v>
      </c>
      <c r="R104" s="646">
        <f t="shared" si="5"/>
        <v>6111.6279069767443</v>
      </c>
    </row>
    <row r="105" spans="2:20" ht="17.399999999999999" x14ac:dyDescent="0.4">
      <c r="M105" s="993">
        <v>3000</v>
      </c>
      <c r="N105" s="993">
        <v>3000</v>
      </c>
      <c r="O105" s="645">
        <v>120</v>
      </c>
      <c r="P105" s="645">
        <v>1700</v>
      </c>
      <c r="Q105" s="646">
        <f t="shared" si="4"/>
        <v>112.08791208791209</v>
      </c>
      <c r="R105" s="646">
        <f t="shared" si="5"/>
        <v>6112.0879120879117</v>
      </c>
    </row>
    <row r="106" spans="2:20" ht="17.399999999999999" x14ac:dyDescent="0.4">
      <c r="M106" s="993">
        <v>3000</v>
      </c>
      <c r="N106" s="993">
        <v>3000</v>
      </c>
      <c r="O106" s="645">
        <v>120</v>
      </c>
      <c r="P106" s="645">
        <v>1800</v>
      </c>
      <c r="Q106" s="646">
        <f t="shared" si="4"/>
        <v>112.5</v>
      </c>
      <c r="R106" s="646">
        <f t="shared" si="5"/>
        <v>6112.5</v>
      </c>
    </row>
    <row r="107" spans="2:20" ht="17.399999999999999" x14ac:dyDescent="0.4">
      <c r="M107" s="993">
        <v>3000</v>
      </c>
      <c r="N107" s="993">
        <v>3000</v>
      </c>
      <c r="O107" s="645">
        <v>120</v>
      </c>
      <c r="P107" s="645">
        <v>1900</v>
      </c>
      <c r="Q107" s="646">
        <f t="shared" si="4"/>
        <v>112.87128712871286</v>
      </c>
      <c r="R107" s="646">
        <f t="shared" si="5"/>
        <v>6112.8712871287125</v>
      </c>
    </row>
    <row r="108" spans="2:20" ht="17.399999999999999" x14ac:dyDescent="0.4">
      <c r="M108" s="993">
        <v>3000</v>
      </c>
      <c r="N108" s="993">
        <v>3000</v>
      </c>
      <c r="O108" s="645">
        <v>120</v>
      </c>
      <c r="P108" s="645">
        <v>2000</v>
      </c>
      <c r="Q108" s="646">
        <f t="shared" si="4"/>
        <v>113.20754716981132</v>
      </c>
      <c r="R108" s="646">
        <f t="shared" si="5"/>
        <v>6113.2075471698117</v>
      </c>
    </row>
    <row r="110" spans="2:20" x14ac:dyDescent="0.4">
      <c r="B110" s="36" t="s">
        <v>2410</v>
      </c>
    </row>
    <row r="111" spans="2:20" x14ac:dyDescent="0.4">
      <c r="B111" s="35" t="s">
        <v>2411</v>
      </c>
    </row>
    <row r="112" spans="2:20" x14ac:dyDescent="0.4">
      <c r="B112" s="35" t="s">
        <v>2412</v>
      </c>
    </row>
    <row r="113" spans="2:14" x14ac:dyDescent="0.4">
      <c r="B113" s="35" t="s">
        <v>2413</v>
      </c>
    </row>
    <row r="114" spans="2:14" x14ac:dyDescent="0.4">
      <c r="B114" s="35" t="s">
        <v>2414</v>
      </c>
    </row>
    <row r="115" spans="2:14" x14ac:dyDescent="0.4">
      <c r="B115" s="35" t="s">
        <v>2417</v>
      </c>
    </row>
    <row r="116" spans="2:14" x14ac:dyDescent="0.4">
      <c r="B116" s="35" t="s">
        <v>2415</v>
      </c>
    </row>
    <row r="118" spans="2:14" ht="16.2" thickBot="1" x14ac:dyDescent="0.45">
      <c r="C118" s="35" t="s">
        <v>713</v>
      </c>
      <c r="E118" s="35" t="s">
        <v>714</v>
      </c>
      <c r="G118" s="35" t="s">
        <v>715</v>
      </c>
      <c r="I118" s="35" t="s">
        <v>716</v>
      </c>
      <c r="K118" s="35" t="s">
        <v>717</v>
      </c>
      <c r="M118" s="35" t="s">
        <v>718</v>
      </c>
    </row>
    <row r="119" spans="2:14" ht="16.2" thickBot="1" x14ac:dyDescent="0.45">
      <c r="B119" s="35" t="s">
        <v>2416</v>
      </c>
      <c r="C119" s="1372">
        <v>0</v>
      </c>
      <c r="D119" s="1372"/>
      <c r="E119" s="1372">
        <v>1</v>
      </c>
      <c r="F119" s="1372"/>
      <c r="G119" s="1372">
        <v>2</v>
      </c>
      <c r="H119" s="1372"/>
      <c r="I119" s="1372">
        <v>3</v>
      </c>
      <c r="J119" s="1372"/>
      <c r="K119" s="1372">
        <v>4</v>
      </c>
      <c r="L119" s="1372"/>
      <c r="M119" s="1371">
        <v>0</v>
      </c>
      <c r="N119" s="1371"/>
    </row>
    <row r="120" spans="2:14" x14ac:dyDescent="0.4">
      <c r="C120" s="1369" t="s">
        <v>2418</v>
      </c>
      <c r="D120" s="1369"/>
      <c r="E120" s="1369" t="s">
        <v>2421</v>
      </c>
      <c r="F120" s="1369"/>
      <c r="G120" s="1369" t="s">
        <v>2422</v>
      </c>
      <c r="H120" s="1369"/>
      <c r="I120" s="1369" t="s">
        <v>2426</v>
      </c>
      <c r="J120" s="1369"/>
      <c r="K120" s="1369"/>
      <c r="L120" s="1369"/>
      <c r="M120" s="1137" t="s">
        <v>2418</v>
      </c>
      <c r="N120" s="1137"/>
    </row>
    <row r="121" spans="2:14" x14ac:dyDescent="0.4">
      <c r="C121" s="1368" t="s">
        <v>2419</v>
      </c>
      <c r="D121" s="1368"/>
      <c r="E121" s="1368" t="s">
        <v>2419</v>
      </c>
      <c r="F121" s="1368"/>
      <c r="G121" s="1368" t="s">
        <v>2419</v>
      </c>
      <c r="H121" s="1368"/>
      <c r="I121" s="1368" t="s">
        <v>2427</v>
      </c>
      <c r="J121" s="1368"/>
      <c r="K121" s="1368" t="s">
        <v>2425</v>
      </c>
      <c r="L121" s="1368"/>
      <c r="M121" s="1134" t="s">
        <v>2419</v>
      </c>
      <c r="N121" s="1134"/>
    </row>
    <row r="122" spans="2:14" x14ac:dyDescent="0.4">
      <c r="C122" s="1368" t="s">
        <v>2420</v>
      </c>
      <c r="D122" s="1368"/>
      <c r="E122" s="1368" t="s">
        <v>2423</v>
      </c>
      <c r="F122" s="1368"/>
      <c r="G122" s="1368" t="s">
        <v>2424</v>
      </c>
      <c r="H122" s="1368"/>
      <c r="I122" s="1368" t="s">
        <v>2428</v>
      </c>
      <c r="J122" s="1368"/>
      <c r="K122" s="1368"/>
      <c r="L122" s="1368"/>
      <c r="M122" s="1134" t="s">
        <v>2420</v>
      </c>
      <c r="N122" s="1134"/>
    </row>
    <row r="123" spans="2:14" x14ac:dyDescent="0.4">
      <c r="C123" s="1049"/>
      <c r="D123" s="1006"/>
      <c r="E123" s="1006"/>
      <c r="F123" s="1006"/>
      <c r="G123" s="1006"/>
      <c r="H123" s="1006"/>
      <c r="I123" s="1006"/>
      <c r="J123" s="1006"/>
      <c r="K123" s="1006"/>
      <c r="L123" s="1050"/>
      <c r="M123" s="1006"/>
      <c r="N123" s="1006"/>
    </row>
    <row r="124" spans="2:14" x14ac:dyDescent="0.4">
      <c r="C124" s="1047"/>
      <c r="D124" s="43"/>
      <c r="E124" s="43"/>
      <c r="F124" s="1051" t="s">
        <v>2429</v>
      </c>
      <c r="G124" s="43"/>
      <c r="H124" s="43"/>
      <c r="I124" s="43"/>
      <c r="J124" s="43"/>
      <c r="K124" s="43"/>
      <c r="L124" s="1048"/>
    </row>
    <row r="125" spans="2:14" x14ac:dyDescent="0.4">
      <c r="C125" s="1047"/>
      <c r="D125" s="43"/>
      <c r="E125" s="43"/>
      <c r="F125" s="43"/>
      <c r="G125" s="43"/>
      <c r="H125" s="43"/>
      <c r="I125" s="43"/>
      <c r="J125" s="43"/>
      <c r="K125" s="43"/>
      <c r="L125" s="1048"/>
    </row>
  </sheetData>
  <mergeCells count="36">
    <mergeCell ref="R47:R49"/>
    <mergeCell ref="N48:N49"/>
    <mergeCell ref="M47:M49"/>
    <mergeCell ref="N47:O47"/>
    <mergeCell ref="O48:O49"/>
    <mergeCell ref="P47:Q47"/>
    <mergeCell ref="S64:W71"/>
    <mergeCell ref="M61:X61"/>
    <mergeCell ref="P65:P66"/>
    <mergeCell ref="M65:M66"/>
    <mergeCell ref="N65:O65"/>
    <mergeCell ref="S97:T98"/>
    <mergeCell ref="M119:N119"/>
    <mergeCell ref="K121:L121"/>
    <mergeCell ref="M121:N121"/>
    <mergeCell ref="C119:D119"/>
    <mergeCell ref="E119:F119"/>
    <mergeCell ref="G119:H119"/>
    <mergeCell ref="I119:J119"/>
    <mergeCell ref="K119:L119"/>
    <mergeCell ref="I122:J122"/>
    <mergeCell ref="K122:L122"/>
    <mergeCell ref="M122:N122"/>
    <mergeCell ref="C120:D120"/>
    <mergeCell ref="C121:D121"/>
    <mergeCell ref="C122:D122"/>
    <mergeCell ref="E120:F120"/>
    <mergeCell ref="G120:H120"/>
    <mergeCell ref="E122:F122"/>
    <mergeCell ref="G122:H122"/>
    <mergeCell ref="E121:F121"/>
    <mergeCell ref="G121:H121"/>
    <mergeCell ref="I120:J120"/>
    <mergeCell ref="K120:L120"/>
    <mergeCell ref="M120:N120"/>
    <mergeCell ref="I121:J121"/>
  </mergeCells>
  <phoneticPr fontId="1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7046EE-4B79-41E4-9CEE-A7DBE4DEFF34}">
  <dimension ref="B2:N19"/>
  <sheetViews>
    <sheetView zoomScale="80" zoomScaleNormal="80" workbookViewId="0">
      <selection activeCell="Q12" sqref="Q12"/>
    </sheetView>
  </sheetViews>
  <sheetFormatPr defaultRowHeight="15.6" x14ac:dyDescent="0.4"/>
  <cols>
    <col min="1" max="16384" width="8.796875" style="35"/>
  </cols>
  <sheetData>
    <row r="2" spans="2:14" x14ac:dyDescent="0.4">
      <c r="B2" s="55" t="s">
        <v>1350</v>
      </c>
    </row>
    <row r="4" spans="2:14" x14ac:dyDescent="0.4">
      <c r="B4" s="36" t="s">
        <v>1351</v>
      </c>
    </row>
    <row r="5" spans="2:14" x14ac:dyDescent="0.4">
      <c r="B5" s="1374" t="s">
        <v>1354</v>
      </c>
      <c r="C5" s="1374"/>
      <c r="D5" s="1374"/>
      <c r="E5" s="1374"/>
      <c r="F5" s="1374"/>
      <c r="G5" s="1374"/>
      <c r="H5" s="1374"/>
      <c r="I5" s="1374"/>
      <c r="J5" s="1374"/>
      <c r="K5" s="1374"/>
      <c r="L5" s="1374"/>
      <c r="M5" s="1374"/>
      <c r="N5" s="1374"/>
    </row>
    <row r="6" spans="2:14" x14ac:dyDescent="0.4">
      <c r="B6" s="1374" t="s">
        <v>1353</v>
      </c>
      <c r="C6" s="1374"/>
      <c r="D6" s="1374"/>
      <c r="E6" s="1374"/>
      <c r="F6" s="1374"/>
      <c r="G6" s="1374"/>
      <c r="H6" s="1374"/>
      <c r="I6" s="1374"/>
      <c r="J6" s="1374"/>
      <c r="K6" s="1374"/>
      <c r="L6" s="1374"/>
      <c r="M6" s="1374"/>
      <c r="N6" s="1374"/>
    </row>
    <row r="7" spans="2:14" x14ac:dyDescent="0.4">
      <c r="B7" s="1374" t="s">
        <v>1352</v>
      </c>
      <c r="C7" s="1374"/>
      <c r="D7" s="1374"/>
      <c r="E7" s="1374"/>
      <c r="F7" s="1374"/>
      <c r="G7" s="1374"/>
      <c r="H7" s="1374"/>
      <c r="I7" s="1374"/>
      <c r="J7" s="1374"/>
      <c r="K7" s="1374"/>
      <c r="L7" s="1374"/>
      <c r="M7" s="1374"/>
      <c r="N7" s="1374"/>
    </row>
    <row r="8" spans="2:14" ht="48" customHeight="1" x14ac:dyDescent="0.4">
      <c r="B8" s="1373" t="s">
        <v>1355</v>
      </c>
      <c r="C8" s="1374"/>
      <c r="D8" s="1374"/>
      <c r="E8" s="1374"/>
      <c r="F8" s="1374"/>
      <c r="G8" s="1374"/>
      <c r="H8" s="1374"/>
      <c r="I8" s="1374"/>
      <c r="J8" s="1374"/>
      <c r="K8" s="1374"/>
      <c r="L8" s="1374"/>
      <c r="M8" s="1374"/>
      <c r="N8" s="1374"/>
    </row>
    <row r="9" spans="2:14" x14ac:dyDescent="0.4">
      <c r="B9" s="1388" t="s">
        <v>1364</v>
      </c>
      <c r="C9" s="1277"/>
      <c r="D9" s="1277"/>
      <c r="E9" s="1277"/>
      <c r="F9" s="1277"/>
      <c r="G9" s="1277"/>
      <c r="H9" s="1277"/>
      <c r="I9" s="1277"/>
      <c r="J9" s="1277"/>
      <c r="K9" s="1277"/>
      <c r="L9" s="1277"/>
      <c r="M9" s="1277"/>
      <c r="N9" s="1277"/>
    </row>
    <row r="10" spans="2:14" x14ac:dyDescent="0.4">
      <c r="B10" s="1374"/>
      <c r="C10" s="1374"/>
      <c r="D10" s="1374"/>
      <c r="E10" s="1374"/>
      <c r="F10" s="1374"/>
      <c r="G10" s="1374"/>
      <c r="H10" s="1374"/>
      <c r="I10" s="1374"/>
      <c r="J10" s="1374"/>
      <c r="K10" s="1374"/>
      <c r="L10" s="1374"/>
      <c r="M10" s="1374"/>
      <c r="N10" s="1374"/>
    </row>
    <row r="11" spans="2:14" x14ac:dyDescent="0.4">
      <c r="B11" s="36" t="s">
        <v>1356</v>
      </c>
    </row>
    <row r="12" spans="2:14" x14ac:dyDescent="0.4">
      <c r="B12" s="1374" t="s">
        <v>1357</v>
      </c>
      <c r="C12" s="1374"/>
      <c r="D12" s="1374"/>
      <c r="E12" s="1374"/>
      <c r="F12" s="1374"/>
      <c r="G12" s="1374"/>
      <c r="H12" s="1374"/>
      <c r="I12" s="1374"/>
      <c r="J12" s="1374"/>
      <c r="K12" s="1374"/>
      <c r="L12" s="1374"/>
      <c r="M12" s="1374"/>
      <c r="N12" s="1374"/>
    </row>
    <row r="13" spans="2:14" x14ac:dyDescent="0.4">
      <c r="B13" s="1374" t="s">
        <v>1360</v>
      </c>
      <c r="C13" s="1374"/>
      <c r="D13" s="1374"/>
      <c r="E13" s="1374"/>
      <c r="F13" s="1374"/>
      <c r="G13" s="1374"/>
      <c r="H13" s="1374"/>
      <c r="I13" s="1374"/>
      <c r="J13" s="1374"/>
      <c r="K13" s="1374"/>
      <c r="L13" s="1374"/>
      <c r="M13" s="1374"/>
      <c r="N13" s="1374"/>
    </row>
    <row r="14" spans="2:14" x14ac:dyDescent="0.4">
      <c r="B14" s="1374" t="s">
        <v>1361</v>
      </c>
      <c r="C14" s="1374"/>
      <c r="D14" s="1374"/>
      <c r="E14" s="1374"/>
      <c r="F14" s="1374"/>
      <c r="G14" s="1374"/>
      <c r="H14" s="1374"/>
      <c r="I14" s="1374"/>
      <c r="J14" s="1374"/>
      <c r="K14" s="1374"/>
      <c r="L14" s="1374"/>
      <c r="M14" s="1374"/>
      <c r="N14" s="1374"/>
    </row>
    <row r="15" spans="2:14" x14ac:dyDescent="0.4">
      <c r="B15" s="1374" t="s">
        <v>1358</v>
      </c>
      <c r="C15" s="1374"/>
      <c r="D15" s="1374"/>
      <c r="E15" s="1374"/>
      <c r="F15" s="1374"/>
      <c r="G15" s="1374"/>
      <c r="H15" s="1374"/>
      <c r="I15" s="1374"/>
      <c r="J15" s="1374"/>
      <c r="K15" s="1374"/>
      <c r="L15" s="1374"/>
      <c r="M15" s="1374"/>
      <c r="N15" s="1374"/>
    </row>
    <row r="16" spans="2:14" ht="47.4" customHeight="1" x14ac:dyDescent="0.4">
      <c r="B16" s="1373" t="s">
        <v>1359</v>
      </c>
      <c r="C16" s="1374"/>
      <c r="D16" s="1374"/>
      <c r="E16" s="1374"/>
      <c r="F16" s="1374"/>
      <c r="G16" s="1374"/>
      <c r="H16" s="1374"/>
      <c r="I16" s="1374"/>
      <c r="J16" s="1374"/>
      <c r="K16" s="1374"/>
      <c r="L16" s="1374"/>
      <c r="M16" s="1374"/>
      <c r="N16" s="1374"/>
    </row>
    <row r="17" spans="2:14" ht="126" customHeight="1" x14ac:dyDescent="0.4">
      <c r="B17" s="1373" t="s">
        <v>1362</v>
      </c>
      <c r="C17" s="1374"/>
      <c r="D17" s="1374"/>
      <c r="E17" s="1374"/>
      <c r="F17" s="1374"/>
      <c r="G17" s="1374"/>
      <c r="H17" s="1374"/>
      <c r="I17" s="1374"/>
      <c r="J17" s="1374"/>
      <c r="K17" s="1374"/>
      <c r="L17" s="1374"/>
      <c r="M17" s="1374"/>
      <c r="N17" s="1374"/>
    </row>
    <row r="18" spans="2:14" ht="84" customHeight="1" x14ac:dyDescent="0.4">
      <c r="B18" s="1373" t="s">
        <v>1363</v>
      </c>
      <c r="C18" s="1374"/>
      <c r="D18" s="1374"/>
      <c r="E18" s="1374"/>
      <c r="F18" s="1374"/>
      <c r="G18" s="1374"/>
      <c r="H18" s="1374"/>
      <c r="I18" s="1374"/>
      <c r="J18" s="1374"/>
      <c r="K18" s="1374"/>
      <c r="L18" s="1374"/>
      <c r="M18" s="1374"/>
      <c r="N18" s="1374"/>
    </row>
    <row r="19" spans="2:14" x14ac:dyDescent="0.4">
      <c r="B19" s="1374"/>
      <c r="C19" s="1374"/>
      <c r="D19" s="1374"/>
      <c r="E19" s="1374"/>
      <c r="F19" s="1374"/>
      <c r="G19" s="1374"/>
      <c r="H19" s="1374"/>
      <c r="I19" s="1374"/>
      <c r="J19" s="1374"/>
      <c r="K19" s="1374"/>
      <c r="L19" s="1374"/>
      <c r="M19" s="1374"/>
      <c r="N19" s="1374"/>
    </row>
  </sheetData>
  <mergeCells count="14">
    <mergeCell ref="B18:N18"/>
    <mergeCell ref="B19:N19"/>
    <mergeCell ref="B15:N15"/>
    <mergeCell ref="B9:N9"/>
    <mergeCell ref="B10:N10"/>
    <mergeCell ref="B12:N12"/>
    <mergeCell ref="B14:N14"/>
    <mergeCell ref="B16:N16"/>
    <mergeCell ref="B13:N13"/>
    <mergeCell ref="B5:N5"/>
    <mergeCell ref="B7:N7"/>
    <mergeCell ref="B8:N8"/>
    <mergeCell ref="B6:N6"/>
    <mergeCell ref="B17:N17"/>
  </mergeCells>
  <phoneticPr fontId="1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852106-FBBD-46A8-AA57-BCA7DD818C6F}">
  <dimension ref="B2:T85"/>
  <sheetViews>
    <sheetView tabSelected="1" topLeftCell="A61" zoomScale="90" zoomScaleNormal="90" workbookViewId="0">
      <selection activeCell="D91" sqref="D91"/>
    </sheetView>
  </sheetViews>
  <sheetFormatPr defaultRowHeight="15.6" x14ac:dyDescent="0.4"/>
  <cols>
    <col min="1" max="3" width="8.796875" style="35"/>
    <col min="4" max="4" width="13.8984375" style="35" customWidth="1"/>
    <col min="5" max="5" width="29.3984375" style="35" customWidth="1"/>
    <col min="6" max="16384" width="8.796875" style="35"/>
  </cols>
  <sheetData>
    <row r="2" spans="2:2" x14ac:dyDescent="0.4">
      <c r="B2" s="36" t="s">
        <v>1300</v>
      </c>
    </row>
    <row r="3" spans="2:2" x14ac:dyDescent="0.4">
      <c r="B3" s="35" t="s">
        <v>1301</v>
      </c>
    </row>
    <row r="4" spans="2:2" x14ac:dyDescent="0.4">
      <c r="B4" s="35" t="s">
        <v>2647</v>
      </c>
    </row>
    <row r="5" spans="2:2" x14ac:dyDescent="0.4">
      <c r="B5" s="35" t="s">
        <v>1282</v>
      </c>
    </row>
    <row r="6" spans="2:2" x14ac:dyDescent="0.4">
      <c r="B6" s="35" t="s">
        <v>1283</v>
      </c>
    </row>
    <row r="8" spans="2:2" x14ac:dyDescent="0.4">
      <c r="B8" s="36" t="s">
        <v>1302</v>
      </c>
    </row>
    <row r="9" spans="2:2" x14ac:dyDescent="0.4">
      <c r="B9" s="35" t="s">
        <v>1284</v>
      </c>
    </row>
    <row r="10" spans="2:2" x14ac:dyDescent="0.4">
      <c r="B10" s="35" t="s">
        <v>2648</v>
      </c>
    </row>
    <row r="11" spans="2:2" x14ac:dyDescent="0.4">
      <c r="B11" s="35" t="s">
        <v>2649</v>
      </c>
    </row>
    <row r="12" spans="2:2" x14ac:dyDescent="0.4">
      <c r="B12" s="35" t="s">
        <v>2650</v>
      </c>
    </row>
    <row r="14" spans="2:2" x14ac:dyDescent="0.4">
      <c r="B14" s="35" t="s">
        <v>1303</v>
      </c>
    </row>
    <row r="15" spans="2:2" x14ac:dyDescent="0.4">
      <c r="B15" s="35" t="s">
        <v>1286</v>
      </c>
    </row>
    <row r="16" spans="2:2" x14ac:dyDescent="0.4">
      <c r="B16" s="35" t="s">
        <v>1287</v>
      </c>
    </row>
    <row r="17" spans="2:6" x14ac:dyDescent="0.4">
      <c r="B17" s="35" t="s">
        <v>1288</v>
      </c>
    </row>
    <row r="18" spans="2:6" x14ac:dyDescent="0.4">
      <c r="B18" s="35" t="s">
        <v>2651</v>
      </c>
    </row>
    <row r="19" spans="2:6" x14ac:dyDescent="0.4">
      <c r="B19" s="35" t="s">
        <v>2652</v>
      </c>
    </row>
    <row r="20" spans="2:6" x14ac:dyDescent="0.4">
      <c r="B20" s="35" t="s">
        <v>1285</v>
      </c>
    </row>
    <row r="22" spans="2:6" x14ac:dyDescent="0.4">
      <c r="B22" s="36" t="s">
        <v>1295</v>
      </c>
    </row>
    <row r="23" spans="2:6" x14ac:dyDescent="0.4">
      <c r="B23" s="35" t="s">
        <v>2653</v>
      </c>
    </row>
    <row r="24" spans="2:6" x14ac:dyDescent="0.4">
      <c r="B24" s="35" t="s">
        <v>1296</v>
      </c>
      <c r="E24" s="35" t="s">
        <v>1297</v>
      </c>
      <c r="F24" s="35" t="s">
        <v>2654</v>
      </c>
    </row>
    <row r="25" spans="2:6" x14ac:dyDescent="0.4">
      <c r="B25" s="35" t="s">
        <v>2655</v>
      </c>
    </row>
    <row r="26" spans="2:6" x14ac:dyDescent="0.4">
      <c r="B26" s="35" t="s">
        <v>2656</v>
      </c>
    </row>
    <row r="27" spans="2:6" x14ac:dyDescent="0.4">
      <c r="B27" s="35" t="s">
        <v>2657</v>
      </c>
    </row>
    <row r="28" spans="2:6" x14ac:dyDescent="0.4">
      <c r="B28" s="35" t="s">
        <v>2658</v>
      </c>
    </row>
    <row r="29" spans="2:6" x14ac:dyDescent="0.4">
      <c r="B29" s="35" t="s">
        <v>1298</v>
      </c>
    </row>
    <row r="30" spans="2:6" x14ac:dyDescent="0.4">
      <c r="B30" s="35" t="s">
        <v>1304</v>
      </c>
    </row>
    <row r="31" spans="2:6" x14ac:dyDescent="0.4">
      <c r="B31" s="51" t="s">
        <v>2636</v>
      </c>
    </row>
    <row r="33" spans="2:15" x14ac:dyDescent="0.4">
      <c r="B33" s="35" t="s">
        <v>1299</v>
      </c>
    </row>
    <row r="34" spans="2:15" x14ac:dyDescent="0.4">
      <c r="B34" s="35" t="s">
        <v>1305</v>
      </c>
    </row>
    <row r="35" spans="2:15" x14ac:dyDescent="0.4">
      <c r="B35" s="35" t="s">
        <v>1306</v>
      </c>
    </row>
    <row r="36" spans="2:15" x14ac:dyDescent="0.4">
      <c r="B36" s="35" t="s">
        <v>2659</v>
      </c>
    </row>
    <row r="37" spans="2:15" x14ac:dyDescent="0.4">
      <c r="B37" s="35" t="s">
        <v>2660</v>
      </c>
    </row>
    <row r="38" spans="2:15" x14ac:dyDescent="0.4">
      <c r="B38" s="35" t="s">
        <v>2661</v>
      </c>
    </row>
    <row r="40" spans="2:15" x14ac:dyDescent="0.4">
      <c r="B40" s="36" t="s">
        <v>1307</v>
      </c>
    </row>
    <row r="41" spans="2:15" x14ac:dyDescent="0.4">
      <c r="B41" s="35" t="s">
        <v>1308</v>
      </c>
    </row>
    <row r="43" spans="2:15" x14ac:dyDescent="0.4">
      <c r="B43" s="36" t="s">
        <v>1309</v>
      </c>
    </row>
    <row r="44" spans="2:15" x14ac:dyDescent="0.4">
      <c r="B44" s="35" t="s">
        <v>1311</v>
      </c>
      <c r="D44" s="35" t="s">
        <v>1343</v>
      </c>
      <c r="F44" s="1374" t="s">
        <v>1347</v>
      </c>
      <c r="G44" s="1374"/>
      <c r="H44" s="1374"/>
      <c r="I44" s="1374"/>
      <c r="J44" s="1374"/>
      <c r="K44" s="1374"/>
      <c r="L44" s="1374"/>
      <c r="M44" s="1374"/>
      <c r="N44" s="1374"/>
      <c r="O44" s="1374"/>
    </row>
    <row r="45" spans="2:15" x14ac:dyDescent="0.4">
      <c r="D45" s="35" t="s">
        <v>1344</v>
      </c>
      <c r="F45" s="1374" t="s">
        <v>1348</v>
      </c>
      <c r="G45" s="1374"/>
      <c r="H45" s="1374"/>
      <c r="I45" s="1374"/>
      <c r="J45" s="1374"/>
      <c r="K45" s="1374"/>
      <c r="L45" s="1374"/>
      <c r="M45" s="1374"/>
      <c r="N45" s="1374"/>
      <c r="O45" s="1374"/>
    </row>
    <row r="46" spans="2:15" x14ac:dyDescent="0.4">
      <c r="D46" s="35" t="s">
        <v>1345</v>
      </c>
      <c r="F46" s="1374" t="s">
        <v>1310</v>
      </c>
      <c r="G46" s="1374"/>
      <c r="H46" s="1374"/>
      <c r="I46" s="1374"/>
      <c r="J46" s="1374"/>
      <c r="K46" s="1374"/>
      <c r="L46" s="1374"/>
      <c r="M46" s="1374"/>
      <c r="N46" s="1374"/>
      <c r="O46" s="1374"/>
    </row>
    <row r="47" spans="2:15" x14ac:dyDescent="0.4">
      <c r="D47" s="35" t="s">
        <v>1346</v>
      </c>
      <c r="F47" s="1374" t="s">
        <v>1349</v>
      </c>
      <c r="G47" s="1374"/>
      <c r="H47" s="1374"/>
      <c r="I47" s="1374"/>
      <c r="J47" s="1374"/>
      <c r="K47" s="1374"/>
      <c r="L47" s="1374"/>
      <c r="M47" s="1374"/>
      <c r="N47" s="1374"/>
      <c r="O47" s="1374"/>
    </row>
    <row r="48" spans="2:15" x14ac:dyDescent="0.4">
      <c r="B48" s="35" t="s">
        <v>1312</v>
      </c>
      <c r="D48" s="35" t="s">
        <v>1317</v>
      </c>
      <c r="F48" s="1374" t="s">
        <v>1313</v>
      </c>
      <c r="G48" s="1374"/>
      <c r="H48" s="1374"/>
      <c r="I48" s="1374"/>
      <c r="J48" s="1374"/>
      <c r="K48" s="1374"/>
      <c r="L48" s="1374"/>
      <c r="M48" s="1374"/>
      <c r="N48" s="1374"/>
      <c r="O48" s="1374"/>
    </row>
    <row r="49" spans="2:20" x14ac:dyDescent="0.4">
      <c r="B49" s="35" t="s">
        <v>1314</v>
      </c>
      <c r="D49" s="35" t="s">
        <v>1318</v>
      </c>
      <c r="F49" s="1374" t="s">
        <v>1315</v>
      </c>
      <c r="G49" s="1374"/>
      <c r="H49" s="1374"/>
      <c r="I49" s="1374"/>
      <c r="J49" s="1374"/>
      <c r="K49" s="1374"/>
      <c r="L49" s="1374"/>
      <c r="M49" s="1374"/>
      <c r="N49" s="1374"/>
      <c r="O49" s="1374"/>
    </row>
    <row r="50" spans="2:20" x14ac:dyDescent="0.4">
      <c r="B50" s="36" t="s">
        <v>1316</v>
      </c>
    </row>
    <row r="51" spans="2:20" x14ac:dyDescent="0.4">
      <c r="B51" s="35" t="s">
        <v>1311</v>
      </c>
      <c r="D51" s="35" t="s">
        <v>1319</v>
      </c>
      <c r="F51" s="1374" t="s">
        <v>1339</v>
      </c>
      <c r="G51" s="1374"/>
      <c r="H51" s="1374"/>
      <c r="I51" s="1374"/>
      <c r="J51" s="1374"/>
      <c r="K51" s="1374"/>
      <c r="L51" s="1374"/>
      <c r="M51" s="1374"/>
      <c r="N51" s="1374"/>
      <c r="O51" s="1374"/>
    </row>
    <row r="52" spans="2:20" x14ac:dyDescent="0.4">
      <c r="B52" s="35" t="s">
        <v>1320</v>
      </c>
      <c r="D52" s="35" t="s">
        <v>1322</v>
      </c>
      <c r="E52" s="35" t="s">
        <v>2355</v>
      </c>
      <c r="F52" s="1374" t="s">
        <v>2359</v>
      </c>
      <c r="G52" s="1374"/>
      <c r="H52" s="1374"/>
      <c r="I52" s="1374"/>
      <c r="J52" s="1374"/>
      <c r="K52" s="1374"/>
      <c r="L52" s="1374"/>
      <c r="M52" s="1374"/>
      <c r="N52" s="1374"/>
      <c r="O52" s="1374"/>
    </row>
    <row r="53" spans="2:20" x14ac:dyDescent="0.4">
      <c r="E53" s="35" t="s">
        <v>2360</v>
      </c>
      <c r="F53" s="35" t="s">
        <v>2361</v>
      </c>
      <c r="G53" s="994"/>
      <c r="H53" s="994"/>
      <c r="I53" s="1374" t="s">
        <v>2362</v>
      </c>
      <c r="J53" s="1374"/>
      <c r="K53" s="1374"/>
      <c r="L53" s="1374"/>
      <c r="M53" s="1374"/>
      <c r="N53" s="1374"/>
      <c r="O53" s="1374"/>
      <c r="P53" s="1374"/>
      <c r="Q53" s="1374"/>
      <c r="R53" s="1374"/>
    </row>
    <row r="54" spans="2:20" x14ac:dyDescent="0.4">
      <c r="E54" s="35" t="s">
        <v>2356</v>
      </c>
      <c r="F54" s="35" t="s">
        <v>2361</v>
      </c>
      <c r="G54" s="994"/>
      <c r="H54" s="994"/>
      <c r="I54" s="35" t="s">
        <v>2363</v>
      </c>
      <c r="K54" s="1374" t="s">
        <v>2364</v>
      </c>
      <c r="L54" s="1374"/>
      <c r="M54" s="1374"/>
      <c r="N54" s="1374"/>
      <c r="O54" s="1374"/>
      <c r="P54" s="1374"/>
      <c r="Q54" s="1374"/>
      <c r="R54" s="1374"/>
      <c r="S54" s="1374"/>
      <c r="T54" s="1374"/>
    </row>
    <row r="55" spans="2:20" x14ac:dyDescent="0.4">
      <c r="E55" s="35" t="s">
        <v>2357</v>
      </c>
      <c r="F55" s="994"/>
      <c r="G55" s="994"/>
      <c r="H55" s="994"/>
      <c r="I55" s="994"/>
      <c r="J55" s="994"/>
      <c r="K55" s="994"/>
      <c r="L55" s="994"/>
      <c r="M55" s="994"/>
      <c r="N55" s="994"/>
      <c r="O55" s="994"/>
    </row>
    <row r="56" spans="2:20" x14ac:dyDescent="0.4">
      <c r="E56" s="35" t="s">
        <v>2358</v>
      </c>
      <c r="F56" s="994"/>
      <c r="G56" s="994"/>
      <c r="H56" s="994"/>
      <c r="I56" s="994"/>
      <c r="J56" s="994"/>
      <c r="K56" s="994"/>
      <c r="L56" s="994"/>
      <c r="M56" s="994"/>
      <c r="N56" s="994"/>
      <c r="O56" s="994"/>
    </row>
    <row r="57" spans="2:20" x14ac:dyDescent="0.4">
      <c r="B57" s="35" t="s">
        <v>1321</v>
      </c>
      <c r="D57" s="35" t="s">
        <v>1323</v>
      </c>
      <c r="F57" s="1374" t="s">
        <v>1338</v>
      </c>
      <c r="G57" s="1374"/>
      <c r="H57" s="1374"/>
      <c r="I57" s="1374"/>
      <c r="J57" s="1374"/>
      <c r="K57" s="1374"/>
      <c r="L57" s="1374"/>
      <c r="M57" s="1374"/>
      <c r="N57" s="1374"/>
      <c r="O57" s="1374"/>
    </row>
    <row r="58" spans="2:20" x14ac:dyDescent="0.4">
      <c r="B58" s="35" t="s">
        <v>1324</v>
      </c>
      <c r="D58" s="35" t="s">
        <v>1318</v>
      </c>
      <c r="F58" s="1374" t="s">
        <v>1325</v>
      </c>
      <c r="G58" s="1374"/>
      <c r="H58" s="1374"/>
      <c r="I58" s="1374"/>
      <c r="J58" s="1374"/>
      <c r="K58" s="1374"/>
      <c r="L58" s="1374"/>
      <c r="M58" s="1374"/>
      <c r="N58" s="1374"/>
      <c r="O58" s="1374"/>
    </row>
    <row r="59" spans="2:20" x14ac:dyDescent="0.4">
      <c r="B59" s="36" t="s">
        <v>1326</v>
      </c>
    </row>
    <row r="60" spans="2:20" x14ac:dyDescent="0.4">
      <c r="B60" s="35" t="s">
        <v>1311</v>
      </c>
      <c r="D60" s="35" t="s">
        <v>1327</v>
      </c>
      <c r="E60" s="35" t="s">
        <v>1835</v>
      </c>
      <c r="F60" s="1374" t="s">
        <v>1836</v>
      </c>
      <c r="G60" s="1374"/>
      <c r="H60" s="1374"/>
      <c r="I60" s="1374"/>
      <c r="J60" s="1374"/>
      <c r="K60" s="1374"/>
      <c r="L60" s="1374"/>
      <c r="M60" s="1374"/>
      <c r="N60" s="1374"/>
      <c r="O60" s="1374"/>
      <c r="P60" s="1374"/>
      <c r="Q60" s="1374"/>
      <c r="R60" s="1374"/>
      <c r="S60" s="1374"/>
      <c r="T60" s="1374"/>
    </row>
    <row r="61" spans="2:20" x14ac:dyDescent="0.4">
      <c r="E61" s="35" t="s">
        <v>1837</v>
      </c>
      <c r="F61" s="1374" t="s">
        <v>1838</v>
      </c>
      <c r="G61" s="1374"/>
      <c r="H61" s="1374"/>
      <c r="I61" s="1374"/>
      <c r="J61" s="1374"/>
      <c r="K61" s="1374"/>
      <c r="L61" s="1374"/>
      <c r="M61" s="1374"/>
      <c r="N61" s="1374"/>
      <c r="O61" s="1374"/>
      <c r="P61" s="1374"/>
      <c r="Q61" s="1374"/>
      <c r="R61" s="1374"/>
      <c r="S61" s="1374"/>
      <c r="T61" s="1374"/>
    </row>
    <row r="62" spans="2:20" x14ac:dyDescent="0.4">
      <c r="F62" s="694"/>
      <c r="G62" s="694"/>
      <c r="H62" s="694"/>
      <c r="I62" s="694"/>
      <c r="J62" s="694"/>
      <c r="K62" s="694"/>
      <c r="L62" s="694"/>
      <c r="M62" s="694"/>
      <c r="N62" s="694"/>
      <c r="O62" s="694"/>
      <c r="P62" s="694"/>
      <c r="Q62" s="694"/>
      <c r="R62" s="694"/>
      <c r="S62" s="694"/>
      <c r="T62" s="694"/>
    </row>
    <row r="63" spans="2:20" x14ac:dyDescent="0.4">
      <c r="B63" s="36" t="s">
        <v>1328</v>
      </c>
    </row>
    <row r="64" spans="2:20" x14ac:dyDescent="0.4">
      <c r="B64" s="35" t="s">
        <v>1311</v>
      </c>
      <c r="D64" s="35" t="s">
        <v>1329</v>
      </c>
      <c r="E64" s="35" t="s">
        <v>1830</v>
      </c>
      <c r="F64" s="1374" t="s">
        <v>1340</v>
      </c>
      <c r="G64" s="1374"/>
      <c r="H64" s="1374"/>
      <c r="I64" s="1374"/>
      <c r="J64" s="1374"/>
      <c r="K64" s="1374"/>
      <c r="L64" s="1374"/>
      <c r="M64" s="1374"/>
      <c r="N64" s="1374"/>
      <c r="O64" s="1374"/>
      <c r="P64" s="1374"/>
      <c r="Q64" s="1374"/>
      <c r="R64" s="1374"/>
      <c r="S64" s="1374"/>
      <c r="T64" s="1374"/>
    </row>
    <row r="65" spans="2:20" x14ac:dyDescent="0.4">
      <c r="E65" s="35" t="s">
        <v>1831</v>
      </c>
      <c r="F65" s="1374" t="s">
        <v>1833</v>
      </c>
      <c r="G65" s="1374"/>
      <c r="H65" s="1374"/>
      <c r="I65" s="1374"/>
      <c r="J65" s="1374"/>
      <c r="K65" s="1374"/>
      <c r="L65" s="1374"/>
      <c r="M65" s="1374"/>
      <c r="N65" s="1374"/>
      <c r="O65" s="1374"/>
      <c r="P65" s="1374"/>
      <c r="Q65" s="1374"/>
      <c r="R65" s="1374"/>
      <c r="S65" s="1374"/>
      <c r="T65" s="1374"/>
    </row>
    <row r="66" spans="2:20" x14ac:dyDescent="0.4">
      <c r="E66" s="35" t="s">
        <v>1832</v>
      </c>
      <c r="F66" s="1374" t="s">
        <v>1834</v>
      </c>
      <c r="G66" s="1374"/>
      <c r="H66" s="1374"/>
      <c r="I66" s="1374"/>
      <c r="J66" s="1374"/>
      <c r="K66" s="1374"/>
      <c r="L66" s="1374"/>
      <c r="M66" s="1374"/>
      <c r="N66" s="1374"/>
      <c r="O66" s="1374"/>
      <c r="P66" s="1374"/>
      <c r="Q66" s="1374"/>
      <c r="R66" s="1374"/>
      <c r="S66" s="1374"/>
      <c r="T66" s="1374"/>
    </row>
    <row r="67" spans="2:20" x14ac:dyDescent="0.4">
      <c r="B67" s="36" t="s">
        <v>1330</v>
      </c>
    </row>
    <row r="68" spans="2:20" x14ac:dyDescent="0.4">
      <c r="B68" s="35" t="s">
        <v>1311</v>
      </c>
      <c r="D68" s="35" t="s">
        <v>1331</v>
      </c>
      <c r="F68" s="1374" t="s">
        <v>1341</v>
      </c>
      <c r="G68" s="1374"/>
      <c r="H68" s="1374"/>
      <c r="I68" s="1374"/>
      <c r="J68" s="1374"/>
      <c r="K68" s="1374"/>
      <c r="L68" s="1374"/>
      <c r="M68" s="1374"/>
      <c r="N68" s="1374"/>
      <c r="O68" s="1374"/>
      <c r="P68" s="1374"/>
      <c r="Q68" s="1374"/>
      <c r="R68" s="1374"/>
      <c r="S68" s="1374"/>
      <c r="T68" s="1374"/>
    </row>
    <row r="69" spans="2:20" x14ac:dyDescent="0.4">
      <c r="B69" s="36" t="s">
        <v>1332</v>
      </c>
    </row>
    <row r="70" spans="2:20" x14ac:dyDescent="0.4">
      <c r="B70" s="35" t="s">
        <v>1311</v>
      </c>
      <c r="D70" s="35" t="s">
        <v>1333</v>
      </c>
      <c r="F70" s="1374" t="s">
        <v>1342</v>
      </c>
      <c r="G70" s="1374"/>
      <c r="H70" s="1374"/>
      <c r="I70" s="1374"/>
      <c r="J70" s="1374"/>
      <c r="K70" s="1374"/>
      <c r="L70" s="1374"/>
      <c r="M70" s="1374"/>
      <c r="N70" s="1374"/>
      <c r="O70" s="1374"/>
      <c r="P70" s="1374"/>
      <c r="Q70" s="1374"/>
      <c r="R70" s="1374"/>
      <c r="S70" s="1374"/>
      <c r="T70" s="1374"/>
    </row>
    <row r="71" spans="2:20" x14ac:dyDescent="0.4">
      <c r="B71" s="36" t="s">
        <v>2676</v>
      </c>
    </row>
    <row r="72" spans="2:20" x14ac:dyDescent="0.4">
      <c r="B72" s="35" t="s">
        <v>1311</v>
      </c>
      <c r="D72" s="35" t="s">
        <v>2677</v>
      </c>
      <c r="F72" s="1374" t="s">
        <v>2678</v>
      </c>
      <c r="G72" s="1374"/>
      <c r="H72" s="1374"/>
      <c r="I72" s="1374"/>
      <c r="J72" s="1374"/>
      <c r="K72" s="1374"/>
      <c r="L72" s="1374"/>
      <c r="M72" s="1374"/>
      <c r="N72" s="1374"/>
      <c r="O72" s="1374"/>
      <c r="P72" s="1374"/>
      <c r="Q72" s="1374"/>
      <c r="R72" s="1374"/>
      <c r="S72" s="1374"/>
      <c r="T72" s="1374"/>
    </row>
    <row r="73" spans="2:20" x14ac:dyDescent="0.4">
      <c r="B73" s="36" t="s">
        <v>1334</v>
      </c>
    </row>
    <row r="74" spans="2:20" x14ac:dyDescent="0.4">
      <c r="B74" s="35" t="s">
        <v>1311</v>
      </c>
      <c r="D74" s="35" t="s">
        <v>1335</v>
      </c>
      <c r="F74" s="1374" t="s">
        <v>1336</v>
      </c>
      <c r="G74" s="1374"/>
      <c r="H74" s="1374"/>
      <c r="I74" s="1374"/>
      <c r="J74" s="1374"/>
      <c r="K74" s="1374"/>
      <c r="L74" s="1374"/>
      <c r="M74" s="1374"/>
      <c r="N74" s="1374"/>
      <c r="O74" s="1374"/>
      <c r="P74" s="1374"/>
      <c r="Q74" s="1374"/>
      <c r="R74" s="1374"/>
      <c r="S74" s="1374"/>
      <c r="T74" s="1374"/>
    </row>
    <row r="75" spans="2:20" x14ac:dyDescent="0.4">
      <c r="B75" s="35" t="s">
        <v>1312</v>
      </c>
      <c r="D75" s="35" t="s">
        <v>1318</v>
      </c>
      <c r="F75" s="1374" t="s">
        <v>1337</v>
      </c>
      <c r="G75" s="1374"/>
      <c r="H75" s="1374"/>
      <c r="I75" s="1374"/>
      <c r="J75" s="1374"/>
      <c r="K75" s="1374"/>
      <c r="L75" s="1374"/>
      <c r="M75" s="1374"/>
      <c r="N75" s="1374"/>
      <c r="O75" s="1374"/>
      <c r="P75" s="1374"/>
      <c r="Q75" s="1374"/>
      <c r="R75" s="1374"/>
      <c r="S75" s="1374"/>
      <c r="T75" s="1374"/>
    </row>
    <row r="77" spans="2:20" x14ac:dyDescent="0.4">
      <c r="B77" s="36" t="s">
        <v>2698</v>
      </c>
    </row>
    <row r="78" spans="2:20" x14ac:dyDescent="0.4">
      <c r="B78" s="35" t="s">
        <v>1311</v>
      </c>
      <c r="D78" s="35" t="s">
        <v>2699</v>
      </c>
      <c r="F78" s="1374" t="s">
        <v>2700</v>
      </c>
      <c r="G78" s="1374"/>
      <c r="H78" s="1374"/>
      <c r="I78" s="1374"/>
      <c r="J78" s="1374"/>
      <c r="K78" s="1374"/>
      <c r="L78" s="1374"/>
      <c r="M78" s="1374"/>
      <c r="N78" s="1374"/>
      <c r="O78" s="1374"/>
      <c r="P78" s="1374"/>
      <c r="Q78" s="1374"/>
      <c r="R78" s="1374"/>
      <c r="S78" s="1374"/>
      <c r="T78" s="1374"/>
    </row>
    <row r="81" spans="2:20" x14ac:dyDescent="0.4">
      <c r="B81" s="36" t="s">
        <v>2702</v>
      </c>
    </row>
    <row r="83" spans="2:20" x14ac:dyDescent="0.4">
      <c r="B83" s="36" t="s">
        <v>2703</v>
      </c>
      <c r="E83" s="35" t="s">
        <v>1335</v>
      </c>
      <c r="F83" s="1374" t="s">
        <v>2707</v>
      </c>
      <c r="G83" s="1374"/>
      <c r="H83" s="1374"/>
      <c r="I83" s="1374"/>
      <c r="J83" s="1374"/>
      <c r="K83" s="1374" t="s">
        <v>2704</v>
      </c>
      <c r="L83" s="1374"/>
      <c r="M83" s="1374"/>
      <c r="N83" s="1374"/>
      <c r="O83" s="1374"/>
      <c r="P83" s="259"/>
      <c r="Q83" s="259"/>
      <c r="R83" s="259"/>
      <c r="S83" s="259"/>
      <c r="T83" s="259"/>
    </row>
    <row r="84" spans="2:20" x14ac:dyDescent="0.4">
      <c r="B84" s="36" t="s">
        <v>2705</v>
      </c>
      <c r="E84" s="35" t="s">
        <v>2706</v>
      </c>
      <c r="F84" s="1374" t="s">
        <v>2708</v>
      </c>
      <c r="G84" s="1374"/>
      <c r="H84" s="1374"/>
      <c r="I84" s="1374"/>
      <c r="J84" s="1374"/>
      <c r="K84" s="1374" t="s">
        <v>2709</v>
      </c>
      <c r="L84" s="1374"/>
      <c r="M84" s="1374"/>
      <c r="N84" s="1374"/>
      <c r="O84" s="1374"/>
      <c r="P84" s="259"/>
      <c r="Q84" s="259"/>
      <c r="R84" s="259"/>
      <c r="S84" s="259"/>
      <c r="T84" s="259"/>
    </row>
    <row r="85" spans="2:20" x14ac:dyDescent="0.4">
      <c r="B85" s="36" t="s">
        <v>2710</v>
      </c>
      <c r="F85" s="1374" t="s">
        <v>2711</v>
      </c>
      <c r="G85" s="1374"/>
      <c r="H85" s="1374"/>
      <c r="I85" s="1374"/>
      <c r="J85" s="1374"/>
      <c r="K85" s="1374" t="s">
        <v>1310</v>
      </c>
      <c r="L85" s="1374"/>
      <c r="M85" s="1374"/>
      <c r="N85" s="1374"/>
      <c r="O85" s="1374"/>
    </row>
  </sheetData>
  <mergeCells count="29">
    <mergeCell ref="F44:O44"/>
    <mergeCell ref="F48:O48"/>
    <mergeCell ref="F49:O49"/>
    <mergeCell ref="F58:O58"/>
    <mergeCell ref="F52:O52"/>
    <mergeCell ref="F57:O57"/>
    <mergeCell ref="F46:O46"/>
    <mergeCell ref="F45:O45"/>
    <mergeCell ref="F47:O47"/>
    <mergeCell ref="I53:R53"/>
    <mergeCell ref="K54:T54"/>
    <mergeCell ref="F65:T65"/>
    <mergeCell ref="F66:T66"/>
    <mergeCell ref="F61:T61"/>
    <mergeCell ref="F75:T75"/>
    <mergeCell ref="F51:O51"/>
    <mergeCell ref="F60:T60"/>
    <mergeCell ref="F64:T64"/>
    <mergeCell ref="F68:T68"/>
    <mergeCell ref="F70:T70"/>
    <mergeCell ref="F74:T74"/>
    <mergeCell ref="F72:T72"/>
    <mergeCell ref="F85:J85"/>
    <mergeCell ref="K85:O85"/>
    <mergeCell ref="F78:T78"/>
    <mergeCell ref="F83:J83"/>
    <mergeCell ref="K83:O83"/>
    <mergeCell ref="F84:J84"/>
    <mergeCell ref="K84:O84"/>
  </mergeCells>
  <phoneticPr fontId="1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BDEE1A-6D99-46EC-B7E9-0F365405D6A2}">
  <dimension ref="B2:S62"/>
  <sheetViews>
    <sheetView zoomScale="80" zoomScaleNormal="80" workbookViewId="0">
      <selection activeCell="L24" sqref="L24"/>
    </sheetView>
  </sheetViews>
  <sheetFormatPr defaultRowHeight="15.6" x14ac:dyDescent="0.4"/>
  <cols>
    <col min="1" max="16384" width="8.796875" style="35"/>
  </cols>
  <sheetData>
    <row r="2" spans="2:2" x14ac:dyDescent="0.4">
      <c r="B2" s="36" t="s">
        <v>1751</v>
      </c>
    </row>
    <row r="3" spans="2:2" x14ac:dyDescent="0.4">
      <c r="B3" s="35" t="s">
        <v>1752</v>
      </c>
    </row>
    <row r="4" spans="2:2" x14ac:dyDescent="0.4">
      <c r="B4" s="35" t="s">
        <v>1753</v>
      </c>
    </row>
    <row r="5" spans="2:2" x14ac:dyDescent="0.4">
      <c r="B5" s="35" t="s">
        <v>1754</v>
      </c>
    </row>
    <row r="7" spans="2:2" x14ac:dyDescent="0.4">
      <c r="B7" s="36" t="s">
        <v>1755</v>
      </c>
    </row>
    <row r="8" spans="2:2" x14ac:dyDescent="0.4">
      <c r="B8" s="35" t="s">
        <v>1756</v>
      </c>
    </row>
    <row r="9" spans="2:2" x14ac:dyDescent="0.4">
      <c r="B9" s="35" t="s">
        <v>1757</v>
      </c>
    </row>
    <row r="11" spans="2:2" x14ac:dyDescent="0.4">
      <c r="B11" s="36" t="s">
        <v>1758</v>
      </c>
    </row>
    <row r="32" spans="2:2" x14ac:dyDescent="0.4">
      <c r="B32" s="36" t="s">
        <v>1759</v>
      </c>
    </row>
    <row r="33" spans="2:19" x14ac:dyDescent="0.4">
      <c r="B33" s="35" t="s">
        <v>1760</v>
      </c>
    </row>
    <row r="34" spans="2:19" x14ac:dyDescent="0.4">
      <c r="B34" s="35" t="s">
        <v>1761</v>
      </c>
    </row>
    <row r="35" spans="2:19" x14ac:dyDescent="0.4">
      <c r="B35" s="35" t="s">
        <v>1762</v>
      </c>
    </row>
    <row r="36" spans="2:19" x14ac:dyDescent="0.4">
      <c r="B36" s="35" t="s">
        <v>1763</v>
      </c>
    </row>
    <row r="37" spans="2:19" ht="17.399999999999999" customHeight="1" x14ac:dyDescent="0.4">
      <c r="B37" s="35" t="s">
        <v>1764</v>
      </c>
    </row>
    <row r="38" spans="2:19" x14ac:dyDescent="0.4">
      <c r="C38" s="1402" t="s">
        <v>1777</v>
      </c>
      <c r="D38" s="1402"/>
      <c r="E38" s="1402"/>
      <c r="F38" s="1402"/>
      <c r="G38" s="1402"/>
      <c r="H38" s="1402"/>
      <c r="I38" s="1402"/>
      <c r="J38" s="1402"/>
      <c r="L38" s="1402" t="s">
        <v>1778</v>
      </c>
      <c r="M38" s="1402"/>
      <c r="N38" s="1402"/>
      <c r="O38" s="1402"/>
      <c r="P38" s="1402"/>
      <c r="Q38" s="1402"/>
      <c r="R38" s="1402"/>
      <c r="S38" s="1402"/>
    </row>
    <row r="39" spans="2:19" ht="16.2" thickBot="1" x14ac:dyDescent="0.45">
      <c r="C39" s="1398" t="s">
        <v>1784</v>
      </c>
      <c r="D39" s="1398"/>
      <c r="E39" s="693">
        <v>10</v>
      </c>
      <c r="F39" s="693" t="s">
        <v>1785</v>
      </c>
      <c r="G39" s="693"/>
      <c r="H39" s="693"/>
      <c r="I39" s="693"/>
      <c r="J39" s="693"/>
      <c r="L39" s="1398" t="s">
        <v>1784</v>
      </c>
      <c r="M39" s="1398"/>
      <c r="N39" s="693">
        <v>10</v>
      </c>
      <c r="O39" s="693" t="s">
        <v>1785</v>
      </c>
      <c r="P39" s="693"/>
      <c r="Q39" s="693"/>
      <c r="R39" s="693"/>
      <c r="S39" s="693"/>
    </row>
    <row r="40" spans="2:19" x14ac:dyDescent="0.4">
      <c r="C40" s="1198" t="s">
        <v>1770</v>
      </c>
      <c r="D40" s="1132"/>
      <c r="E40" s="1132" t="s">
        <v>1771</v>
      </c>
      <c r="F40" s="1132"/>
      <c r="G40" s="1132"/>
      <c r="H40" s="1132" t="s">
        <v>30</v>
      </c>
      <c r="I40" s="1132"/>
      <c r="J40" s="1140"/>
      <c r="L40" s="1198" t="s">
        <v>1770</v>
      </c>
      <c r="M40" s="1132"/>
      <c r="N40" s="1132" t="s">
        <v>1771</v>
      </c>
      <c r="O40" s="1132"/>
      <c r="P40" s="1132"/>
      <c r="Q40" s="1132" t="s">
        <v>30</v>
      </c>
      <c r="R40" s="1132"/>
      <c r="S40" s="1140"/>
    </row>
    <row r="41" spans="2:19" ht="16.2" thickBot="1" x14ac:dyDescent="0.45">
      <c r="C41" s="1399"/>
      <c r="D41" s="1146"/>
      <c r="E41" s="689" t="s">
        <v>1772</v>
      </c>
      <c r="F41" s="689" t="s">
        <v>1775</v>
      </c>
      <c r="G41" s="689" t="s">
        <v>1773</v>
      </c>
      <c r="H41" s="1146"/>
      <c r="I41" s="1146"/>
      <c r="J41" s="1147"/>
      <c r="L41" s="1399"/>
      <c r="M41" s="1146"/>
      <c r="N41" s="689" t="s">
        <v>1772</v>
      </c>
      <c r="O41" s="689" t="s">
        <v>1775</v>
      </c>
      <c r="P41" s="689" t="s">
        <v>1773</v>
      </c>
      <c r="Q41" s="1146"/>
      <c r="R41" s="1146"/>
      <c r="S41" s="1147"/>
    </row>
    <row r="42" spans="2:19" x14ac:dyDescent="0.4">
      <c r="C42" s="1331" t="s">
        <v>1766</v>
      </c>
      <c r="D42" s="1174"/>
      <c r="E42" s="690">
        <v>4</v>
      </c>
      <c r="F42" s="690">
        <v>7</v>
      </c>
      <c r="G42" s="690">
        <v>8</v>
      </c>
      <c r="H42" s="1400" t="s">
        <v>1774</v>
      </c>
      <c r="I42" s="1400"/>
      <c r="J42" s="1401"/>
      <c r="L42" s="1331" t="s">
        <v>1766</v>
      </c>
      <c r="M42" s="1174"/>
      <c r="N42" s="690">
        <v>4</v>
      </c>
      <c r="O42" s="690">
        <v>7</v>
      </c>
      <c r="P42" s="690">
        <v>8</v>
      </c>
      <c r="Q42" s="1400" t="s">
        <v>1774</v>
      </c>
      <c r="R42" s="1400"/>
      <c r="S42" s="1401"/>
    </row>
    <row r="43" spans="2:19" x14ac:dyDescent="0.4">
      <c r="C43" s="1395" t="s">
        <v>1767</v>
      </c>
      <c r="D43" s="1292"/>
      <c r="E43" s="691">
        <v>4</v>
      </c>
      <c r="F43" s="691">
        <v>6</v>
      </c>
      <c r="G43" s="691">
        <v>7</v>
      </c>
      <c r="H43" s="1396" t="s">
        <v>1779</v>
      </c>
      <c r="I43" s="1396"/>
      <c r="J43" s="1397"/>
      <c r="L43" s="1395" t="s">
        <v>1767</v>
      </c>
      <c r="M43" s="1292"/>
      <c r="N43" s="691">
        <v>4</v>
      </c>
      <c r="O43" s="691">
        <v>6</v>
      </c>
      <c r="P43" s="691">
        <v>7</v>
      </c>
      <c r="Q43" s="1396" t="s">
        <v>1783</v>
      </c>
      <c r="R43" s="1396"/>
      <c r="S43" s="1397"/>
    </row>
    <row r="44" spans="2:19" x14ac:dyDescent="0.4">
      <c r="C44" s="1395" t="s">
        <v>1768</v>
      </c>
      <c r="D44" s="1292"/>
      <c r="E44" s="691">
        <v>4</v>
      </c>
      <c r="F44" s="691">
        <v>6</v>
      </c>
      <c r="G44" s="691">
        <v>7</v>
      </c>
      <c r="H44" s="1396" t="s">
        <v>1780</v>
      </c>
      <c r="I44" s="1396"/>
      <c r="J44" s="1397"/>
      <c r="L44" s="1395" t="s">
        <v>1768</v>
      </c>
      <c r="M44" s="1292"/>
      <c r="N44" s="691">
        <v>4</v>
      </c>
      <c r="O44" s="691">
        <v>6</v>
      </c>
      <c r="P44" s="691">
        <v>7</v>
      </c>
      <c r="Q44" s="1396" t="s">
        <v>1782</v>
      </c>
      <c r="R44" s="1396"/>
      <c r="S44" s="1397"/>
    </row>
    <row r="45" spans="2:19" x14ac:dyDescent="0.4">
      <c r="C45" s="1395" t="s">
        <v>1769</v>
      </c>
      <c r="D45" s="1292"/>
      <c r="E45" s="691">
        <v>4</v>
      </c>
      <c r="F45" s="691">
        <v>6</v>
      </c>
      <c r="G45" s="691">
        <v>7</v>
      </c>
      <c r="H45" s="1396" t="s">
        <v>1779</v>
      </c>
      <c r="I45" s="1396"/>
      <c r="J45" s="1397"/>
      <c r="K45" s="259"/>
      <c r="L45" s="1395" t="s">
        <v>1769</v>
      </c>
      <c r="M45" s="1292"/>
      <c r="N45" s="691">
        <v>4</v>
      </c>
      <c r="O45" s="691">
        <v>6</v>
      </c>
      <c r="P45" s="691">
        <v>7</v>
      </c>
      <c r="Q45" s="1396" t="s">
        <v>1783</v>
      </c>
      <c r="R45" s="1396"/>
      <c r="S45" s="1397"/>
    </row>
    <row r="46" spans="2:19" ht="16.2" thickBot="1" x14ac:dyDescent="0.45">
      <c r="C46" s="1394" t="s">
        <v>1776</v>
      </c>
      <c r="D46" s="1106"/>
      <c r="E46" s="685"/>
      <c r="F46" s="685"/>
      <c r="G46" s="685">
        <v>2</v>
      </c>
      <c r="H46" s="1391" t="s">
        <v>1781</v>
      </c>
      <c r="I46" s="1391"/>
      <c r="J46" s="1392"/>
      <c r="K46" s="641"/>
      <c r="L46" s="1394" t="s">
        <v>1776</v>
      </c>
      <c r="M46" s="1106"/>
      <c r="N46" s="685"/>
      <c r="O46" s="685"/>
      <c r="P46" s="685">
        <v>2</v>
      </c>
      <c r="Q46" s="1391" t="s">
        <v>1781</v>
      </c>
      <c r="R46" s="1391"/>
      <c r="S46" s="1392"/>
    </row>
    <row r="47" spans="2:19" x14ac:dyDescent="0.4">
      <c r="C47" s="1393" t="s">
        <v>1786</v>
      </c>
      <c r="D47" s="1115"/>
      <c r="E47" s="687">
        <f>SUM(E42:E45)</f>
        <v>16</v>
      </c>
      <c r="F47" s="687">
        <f>SUM(F42:F45)</f>
        <v>25</v>
      </c>
      <c r="G47" s="687">
        <f>SUM(G42:G46)</f>
        <v>31</v>
      </c>
      <c r="H47" s="1115"/>
      <c r="I47" s="1115"/>
      <c r="J47" s="1116"/>
      <c r="K47" s="641"/>
      <c r="L47" s="1393" t="s">
        <v>1786</v>
      </c>
      <c r="M47" s="1115"/>
      <c r="N47" s="687">
        <f>SUM(N42:N45)</f>
        <v>16</v>
      </c>
      <c r="O47" s="687">
        <f>SUM(O42:O45)</f>
        <v>25</v>
      </c>
      <c r="P47" s="687">
        <f>SUM(P42:P46)</f>
        <v>31</v>
      </c>
      <c r="Q47" s="1115"/>
      <c r="R47" s="1115"/>
      <c r="S47" s="1116"/>
    </row>
    <row r="48" spans="2:19" x14ac:dyDescent="0.4">
      <c r="C48" s="1390" t="s">
        <v>1787</v>
      </c>
      <c r="D48" s="1123"/>
      <c r="E48" s="688">
        <f>E47*1000/$E$39</f>
        <v>1600</v>
      </c>
      <c r="F48" s="688">
        <f>F47*1000/$E$39</f>
        <v>2500</v>
      </c>
      <c r="G48" s="688">
        <f>G47*1000/$E$39</f>
        <v>3100</v>
      </c>
      <c r="H48" s="1123"/>
      <c r="I48" s="1123"/>
      <c r="J48" s="1144"/>
      <c r="K48" s="641"/>
      <c r="L48" s="1390" t="s">
        <v>1787</v>
      </c>
      <c r="M48" s="1123"/>
      <c r="N48" s="688">
        <f>N47*1000/$E$39</f>
        <v>1600</v>
      </c>
      <c r="O48" s="688">
        <f>O47*1000/$E$39</f>
        <v>2500</v>
      </c>
      <c r="P48" s="688">
        <f>P47*1000/$E$39</f>
        <v>3100</v>
      </c>
      <c r="Q48" s="1123"/>
      <c r="R48" s="1123"/>
      <c r="S48" s="1144"/>
    </row>
    <row r="49" spans="3:19" ht="16.2" thickBot="1" x14ac:dyDescent="0.45">
      <c r="C49" s="1389" t="s">
        <v>1788</v>
      </c>
      <c r="D49" s="1110"/>
      <c r="E49" s="686">
        <f>E48*10</f>
        <v>16000</v>
      </c>
      <c r="F49" s="686">
        <f>F48*10</f>
        <v>25000</v>
      </c>
      <c r="G49" s="686">
        <f>G48*10</f>
        <v>31000</v>
      </c>
      <c r="H49" s="1110"/>
      <c r="I49" s="1110"/>
      <c r="J49" s="1111"/>
      <c r="L49" s="1389" t="s">
        <v>1788</v>
      </c>
      <c r="M49" s="1110"/>
      <c r="N49" s="686">
        <f>N48*10</f>
        <v>16000</v>
      </c>
      <c r="O49" s="686">
        <f>O48*10</f>
        <v>25000</v>
      </c>
      <c r="P49" s="686">
        <f>P48*10</f>
        <v>31000</v>
      </c>
      <c r="Q49" s="1110"/>
      <c r="R49" s="1110"/>
      <c r="S49" s="1111"/>
    </row>
    <row r="51" spans="3:19" x14ac:dyDescent="0.4">
      <c r="C51" s="35" t="s">
        <v>1865</v>
      </c>
      <c r="L51" s="35" t="s">
        <v>1800</v>
      </c>
    </row>
    <row r="52" spans="3:19" x14ac:dyDescent="0.4">
      <c r="C52" s="35" t="s">
        <v>1866</v>
      </c>
      <c r="L52" s="35" t="s">
        <v>1801</v>
      </c>
    </row>
    <row r="53" spans="3:19" x14ac:dyDescent="0.4">
      <c r="C53" s="35" t="s">
        <v>1867</v>
      </c>
      <c r="L53" s="35" t="s">
        <v>1868</v>
      </c>
    </row>
    <row r="54" spans="3:19" x14ac:dyDescent="0.4">
      <c r="C54" s="35" t="s">
        <v>1869</v>
      </c>
    </row>
    <row r="55" spans="3:19" x14ac:dyDescent="0.4">
      <c r="C55" s="35" t="s">
        <v>1870</v>
      </c>
    </row>
    <row r="57" spans="3:19" x14ac:dyDescent="0.4">
      <c r="C57" s="35" t="s">
        <v>1789</v>
      </c>
      <c r="F57" s="641" t="s">
        <v>1797</v>
      </c>
      <c r="G57" s="692" t="s">
        <v>1871</v>
      </c>
      <c r="H57" s="641" t="s">
        <v>228</v>
      </c>
      <c r="I57" s="641" t="s">
        <v>1790</v>
      </c>
      <c r="L57" s="35" t="s">
        <v>1802</v>
      </c>
      <c r="O57" s="641" t="s">
        <v>1805</v>
      </c>
      <c r="P57" s="692" t="s">
        <v>1804</v>
      </c>
      <c r="Q57" s="641" t="s">
        <v>228</v>
      </c>
      <c r="R57" s="641" t="s">
        <v>1790</v>
      </c>
    </row>
    <row r="58" spans="3:19" x14ac:dyDescent="0.4">
      <c r="C58" s="35" t="s">
        <v>1791</v>
      </c>
      <c r="F58" s="641" t="s">
        <v>1798</v>
      </c>
      <c r="G58" s="692" t="s">
        <v>1872</v>
      </c>
      <c r="H58" s="641" t="s">
        <v>228</v>
      </c>
      <c r="I58" s="641" t="s">
        <v>1792</v>
      </c>
      <c r="L58" s="35" t="s">
        <v>1803</v>
      </c>
      <c r="O58" s="641" t="s">
        <v>1806</v>
      </c>
      <c r="P58" s="692" t="s">
        <v>1807</v>
      </c>
      <c r="Q58" s="641" t="s">
        <v>228</v>
      </c>
      <c r="R58" s="641" t="s">
        <v>1792</v>
      </c>
    </row>
    <row r="59" spans="3:19" x14ac:dyDescent="0.4">
      <c r="C59" s="35" t="s">
        <v>1793</v>
      </c>
      <c r="F59" s="641" t="s">
        <v>1794</v>
      </c>
      <c r="G59" s="692" t="s">
        <v>1794</v>
      </c>
      <c r="H59" s="641"/>
      <c r="I59" s="641" t="s">
        <v>1794</v>
      </c>
      <c r="L59" s="35" t="s">
        <v>1793</v>
      </c>
      <c r="O59" s="641" t="s">
        <v>1110</v>
      </c>
      <c r="P59" s="692" t="s">
        <v>1110</v>
      </c>
      <c r="Q59" s="641"/>
      <c r="R59" s="641" t="s">
        <v>1110</v>
      </c>
    </row>
    <row r="60" spans="3:19" x14ac:dyDescent="0.4">
      <c r="F60" s="696" t="s">
        <v>1799</v>
      </c>
      <c r="G60" s="698" t="s">
        <v>1873</v>
      </c>
      <c r="H60" s="641"/>
      <c r="I60" s="697" t="s">
        <v>1795</v>
      </c>
      <c r="O60" s="696" t="s">
        <v>1808</v>
      </c>
      <c r="P60" s="698" t="s">
        <v>1809</v>
      </c>
      <c r="Q60" s="641"/>
      <c r="R60" s="697" t="s">
        <v>1810</v>
      </c>
    </row>
    <row r="61" spans="3:19" x14ac:dyDescent="0.4">
      <c r="F61" s="641"/>
      <c r="G61" s="641"/>
      <c r="H61" s="641"/>
      <c r="O61" s="641"/>
      <c r="P61" s="641"/>
      <c r="Q61" s="641"/>
    </row>
    <row r="62" spans="3:19" ht="91.8" customHeight="1" x14ac:dyDescent="0.4">
      <c r="C62" s="1373" t="s">
        <v>1796</v>
      </c>
      <c r="D62" s="1374"/>
      <c r="E62" s="1374"/>
      <c r="F62" s="1374"/>
      <c r="G62" s="1374"/>
      <c r="H62" s="1374"/>
      <c r="I62" s="1374"/>
      <c r="L62" s="1373" t="s">
        <v>1811</v>
      </c>
      <c r="M62" s="1374"/>
      <c r="N62" s="1374"/>
      <c r="O62" s="1374"/>
      <c r="P62" s="1374"/>
      <c r="Q62" s="1374"/>
      <c r="R62" s="1374"/>
    </row>
  </sheetData>
  <mergeCells count="44">
    <mergeCell ref="C38:J38"/>
    <mergeCell ref="L38:S38"/>
    <mergeCell ref="C62:I62"/>
    <mergeCell ref="L62:R62"/>
    <mergeCell ref="C43:D43"/>
    <mergeCell ref="H43:J43"/>
    <mergeCell ref="C44:D44"/>
    <mergeCell ref="H44:J44"/>
    <mergeCell ref="E40:G40"/>
    <mergeCell ref="H40:J41"/>
    <mergeCell ref="H42:J42"/>
    <mergeCell ref="C40:D41"/>
    <mergeCell ref="C42:D42"/>
    <mergeCell ref="C45:D45"/>
    <mergeCell ref="H45:J45"/>
    <mergeCell ref="C46:D46"/>
    <mergeCell ref="C39:D39"/>
    <mergeCell ref="L44:M44"/>
    <mergeCell ref="Q44:S44"/>
    <mergeCell ref="L40:M41"/>
    <mergeCell ref="N40:P40"/>
    <mergeCell ref="Q40:S41"/>
    <mergeCell ref="L42:M42"/>
    <mergeCell ref="Q42:S42"/>
    <mergeCell ref="L39:M39"/>
    <mergeCell ref="L48:M48"/>
    <mergeCell ref="Q48:S48"/>
    <mergeCell ref="L49:M49"/>
    <mergeCell ref="Q49:S49"/>
    <mergeCell ref="L47:M47"/>
    <mergeCell ref="Q47:S47"/>
    <mergeCell ref="L46:M46"/>
    <mergeCell ref="Q46:S46"/>
    <mergeCell ref="L45:M45"/>
    <mergeCell ref="Q45:S45"/>
    <mergeCell ref="L43:M43"/>
    <mergeCell ref="Q43:S43"/>
    <mergeCell ref="C49:D49"/>
    <mergeCell ref="H49:J49"/>
    <mergeCell ref="C48:D48"/>
    <mergeCell ref="H48:J48"/>
    <mergeCell ref="H46:J46"/>
    <mergeCell ref="C47:D47"/>
    <mergeCell ref="H47:J47"/>
  </mergeCells>
  <phoneticPr fontId="1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881248-56E4-44A6-97C7-F483F9226FF4}">
  <dimension ref="B2:V85"/>
  <sheetViews>
    <sheetView topLeftCell="A55" zoomScale="80" zoomScaleNormal="80" workbookViewId="0">
      <selection activeCell="B55" sqref="B55"/>
    </sheetView>
  </sheetViews>
  <sheetFormatPr defaultRowHeight="15.6" x14ac:dyDescent="0.4"/>
  <cols>
    <col min="1" max="1" width="8.796875" style="35"/>
    <col min="2" max="19" width="15.69921875" style="35" customWidth="1"/>
    <col min="20" max="16384" width="8.796875" style="35"/>
  </cols>
  <sheetData>
    <row r="2" spans="2:3" x14ac:dyDescent="0.4">
      <c r="B2" s="55" t="s">
        <v>1700</v>
      </c>
    </row>
    <row r="4" spans="2:3" x14ac:dyDescent="0.4">
      <c r="B4" s="36" t="s">
        <v>1706</v>
      </c>
    </row>
    <row r="5" spans="2:3" x14ac:dyDescent="0.4">
      <c r="B5" s="35" t="s">
        <v>1707</v>
      </c>
    </row>
    <row r="6" spans="2:3" x14ac:dyDescent="0.4">
      <c r="C6" s="35" t="s">
        <v>1708</v>
      </c>
    </row>
    <row r="7" spans="2:3" x14ac:dyDescent="0.4">
      <c r="C7" s="35" t="s">
        <v>1709</v>
      </c>
    </row>
    <row r="8" spans="2:3" x14ac:dyDescent="0.4">
      <c r="C8" s="35" t="s">
        <v>1710</v>
      </c>
    </row>
    <row r="10" spans="2:3" x14ac:dyDescent="0.4">
      <c r="B10" s="35" t="s">
        <v>1717</v>
      </c>
    </row>
    <row r="11" spans="2:3" x14ac:dyDescent="0.4">
      <c r="C11" s="35" t="s">
        <v>1713</v>
      </c>
    </row>
    <row r="12" spans="2:3" x14ac:dyDescent="0.4">
      <c r="C12" s="35" t="s">
        <v>1711</v>
      </c>
    </row>
    <row r="13" spans="2:3" x14ac:dyDescent="0.4">
      <c r="C13" s="35" t="s">
        <v>1712</v>
      </c>
    </row>
    <row r="15" spans="2:3" x14ac:dyDescent="0.4">
      <c r="C15" s="35" t="s">
        <v>1716</v>
      </c>
    </row>
    <row r="16" spans="2:3" x14ac:dyDescent="0.4">
      <c r="C16" s="35" t="s">
        <v>1714</v>
      </c>
    </row>
    <row r="17" spans="3:3" x14ac:dyDescent="0.4">
      <c r="C17" s="35" t="s">
        <v>1715</v>
      </c>
    </row>
    <row r="19" spans="3:3" x14ac:dyDescent="0.4">
      <c r="C19" s="35" t="s">
        <v>1718</v>
      </c>
    </row>
    <row r="20" spans="3:3" x14ac:dyDescent="0.4">
      <c r="C20" s="35" t="s">
        <v>1719</v>
      </c>
    </row>
    <row r="21" spans="3:3" x14ac:dyDescent="0.4">
      <c r="C21" s="35" t="s">
        <v>1720</v>
      </c>
    </row>
    <row r="22" spans="3:3" x14ac:dyDescent="0.4">
      <c r="C22" s="35" t="s">
        <v>1721</v>
      </c>
    </row>
    <row r="24" spans="3:3" x14ac:dyDescent="0.4">
      <c r="C24" s="35" t="s">
        <v>1726</v>
      </c>
    </row>
    <row r="25" spans="3:3" x14ac:dyDescent="0.4">
      <c r="C25" s="35" t="s">
        <v>1732</v>
      </c>
    </row>
    <row r="26" spans="3:3" x14ac:dyDescent="0.4">
      <c r="C26" s="35" t="s">
        <v>1733</v>
      </c>
    </row>
    <row r="27" spans="3:3" x14ac:dyDescent="0.4">
      <c r="C27" s="35" t="s">
        <v>1728</v>
      </c>
    </row>
    <row r="28" spans="3:3" x14ac:dyDescent="0.4">
      <c r="C28" s="35" t="s">
        <v>1727</v>
      </c>
    </row>
    <row r="29" spans="3:3" x14ac:dyDescent="0.4">
      <c r="C29" s="35" t="s">
        <v>1745</v>
      </c>
    </row>
    <row r="30" spans="3:3" x14ac:dyDescent="0.4">
      <c r="C30" s="35" t="s">
        <v>1739</v>
      </c>
    </row>
    <row r="31" spans="3:3" x14ac:dyDescent="0.4">
      <c r="C31" s="35" t="s">
        <v>1740</v>
      </c>
    </row>
    <row r="33" spans="2:3" x14ac:dyDescent="0.4">
      <c r="C33" s="35" t="s">
        <v>1722</v>
      </c>
    </row>
    <row r="34" spans="2:3" x14ac:dyDescent="0.4">
      <c r="C34" s="35" t="s">
        <v>1734</v>
      </c>
    </row>
    <row r="35" spans="2:3" x14ac:dyDescent="0.4">
      <c r="C35" s="35" t="s">
        <v>1735</v>
      </c>
    </row>
    <row r="36" spans="2:3" x14ac:dyDescent="0.4">
      <c r="C36" s="35" t="s">
        <v>1736</v>
      </c>
    </row>
    <row r="37" spans="2:3" x14ac:dyDescent="0.4">
      <c r="C37" s="35" t="s">
        <v>1725</v>
      </c>
    </row>
    <row r="38" spans="2:3" x14ac:dyDescent="0.4">
      <c r="C38" s="35" t="s">
        <v>1724</v>
      </c>
    </row>
    <row r="39" spans="2:3" x14ac:dyDescent="0.4">
      <c r="C39" s="35" t="s">
        <v>1723</v>
      </c>
    </row>
    <row r="40" spans="2:3" x14ac:dyDescent="0.4">
      <c r="C40" s="35" t="s">
        <v>1729</v>
      </c>
    </row>
    <row r="41" spans="2:3" x14ac:dyDescent="0.4">
      <c r="C41" s="35" t="s">
        <v>1730</v>
      </c>
    </row>
    <row r="42" spans="2:3" x14ac:dyDescent="0.4">
      <c r="C42" s="35" t="s">
        <v>1731</v>
      </c>
    </row>
    <row r="44" spans="2:3" x14ac:dyDescent="0.4">
      <c r="C44" s="35" t="s">
        <v>1737</v>
      </c>
    </row>
    <row r="45" spans="2:3" x14ac:dyDescent="0.4">
      <c r="C45" s="35" t="s">
        <v>1738</v>
      </c>
    </row>
    <row r="47" spans="2:3" x14ac:dyDescent="0.4">
      <c r="B47" s="35" t="s">
        <v>1744</v>
      </c>
    </row>
    <row r="48" spans="2:3" x14ac:dyDescent="0.4">
      <c r="C48" s="35" t="s">
        <v>1741</v>
      </c>
    </row>
    <row r="49" spans="2:6" x14ac:dyDescent="0.4">
      <c r="D49" s="35" t="s">
        <v>1742</v>
      </c>
    </row>
    <row r="50" spans="2:6" x14ac:dyDescent="0.4">
      <c r="D50" s="35" t="s">
        <v>1743</v>
      </c>
    </row>
    <row r="52" spans="2:6" x14ac:dyDescent="0.4">
      <c r="B52" s="36" t="s">
        <v>1746</v>
      </c>
    </row>
    <row r="53" spans="2:6" x14ac:dyDescent="0.4">
      <c r="B53" s="36" t="s">
        <v>1750</v>
      </c>
    </row>
    <row r="54" spans="2:6" x14ac:dyDescent="0.4">
      <c r="B54" s="35" t="s">
        <v>1747</v>
      </c>
    </row>
    <row r="55" spans="2:6" x14ac:dyDescent="0.4">
      <c r="B55" s="35" t="s">
        <v>1748</v>
      </c>
    </row>
    <row r="56" spans="2:6" x14ac:dyDescent="0.4">
      <c r="B56" s="35" t="s">
        <v>1749</v>
      </c>
    </row>
    <row r="61" spans="2:6" x14ac:dyDescent="0.4">
      <c r="B61" s="36" t="s">
        <v>1812</v>
      </c>
    </row>
    <row r="62" spans="2:6" s="694" customFormat="1" x14ac:dyDescent="0.4"/>
    <row r="63" spans="2:6" s="694" customFormat="1" x14ac:dyDescent="0.4">
      <c r="B63" s="694" t="s">
        <v>1827</v>
      </c>
      <c r="F63" s="694" t="s">
        <v>1829</v>
      </c>
    </row>
    <row r="64" spans="2:6" s="694" customFormat="1" x14ac:dyDescent="0.4"/>
    <row r="65" spans="2:22" s="694" customFormat="1" x14ac:dyDescent="0.4">
      <c r="B65" s="694" t="s">
        <v>1828</v>
      </c>
    </row>
    <row r="66" spans="2:22" s="694" customFormat="1" x14ac:dyDescent="0.4"/>
    <row r="67" spans="2:22" s="694" customFormat="1" x14ac:dyDescent="0.4"/>
    <row r="68" spans="2:22" s="694" customFormat="1" x14ac:dyDescent="0.4"/>
    <row r="69" spans="2:22" x14ac:dyDescent="0.4">
      <c r="B69" s="641"/>
      <c r="C69" s="641"/>
      <c r="D69" s="641"/>
      <c r="E69" s="641"/>
      <c r="F69" s="641"/>
      <c r="G69" s="641"/>
      <c r="H69" s="641"/>
      <c r="I69" s="641"/>
      <c r="J69" s="641"/>
      <c r="K69" s="641"/>
      <c r="L69" s="641"/>
      <c r="M69" s="641"/>
      <c r="N69" s="641"/>
      <c r="O69" s="641"/>
      <c r="P69" s="641"/>
      <c r="Q69" s="641"/>
      <c r="R69" s="641"/>
      <c r="S69" s="641"/>
      <c r="T69" s="641"/>
      <c r="U69" s="641"/>
      <c r="V69" s="641"/>
    </row>
    <row r="70" spans="2:22" x14ac:dyDescent="0.4">
      <c r="B70" s="701" t="s">
        <v>1814</v>
      </c>
      <c r="C70" s="156" t="s">
        <v>9</v>
      </c>
      <c r="D70" s="701" t="s">
        <v>1816</v>
      </c>
      <c r="E70" s="641"/>
      <c r="F70" s="641"/>
      <c r="G70" s="641"/>
      <c r="H70" s="641"/>
      <c r="I70" s="641"/>
      <c r="J70" s="641"/>
      <c r="K70" s="641"/>
      <c r="L70" s="641"/>
      <c r="M70" s="641"/>
      <c r="N70" s="641"/>
      <c r="O70" s="641"/>
      <c r="P70" s="641"/>
      <c r="Q70" s="641"/>
      <c r="R70" s="641"/>
      <c r="S70" s="641"/>
      <c r="T70" s="641"/>
      <c r="U70" s="641"/>
      <c r="V70" s="641"/>
    </row>
    <row r="71" spans="2:22" x14ac:dyDescent="0.4">
      <c r="B71" s="641" t="s">
        <v>1813</v>
      </c>
      <c r="C71" s="641"/>
      <c r="D71" s="641" t="s">
        <v>1813</v>
      </c>
      <c r="E71" s="641"/>
      <c r="F71" s="641"/>
      <c r="G71" s="641"/>
      <c r="H71" s="641"/>
      <c r="I71" s="641"/>
      <c r="J71" s="641"/>
      <c r="K71" s="641"/>
      <c r="L71" s="641"/>
      <c r="M71" s="641"/>
      <c r="N71" s="641"/>
      <c r="O71" s="641"/>
      <c r="P71" s="641"/>
      <c r="Q71" s="641"/>
      <c r="R71" s="641"/>
      <c r="S71" s="641"/>
      <c r="T71" s="641"/>
      <c r="U71" s="641"/>
      <c r="V71" s="641"/>
    </row>
    <row r="72" spans="2:22" x14ac:dyDescent="0.4">
      <c r="B72" s="641" t="s">
        <v>1815</v>
      </c>
      <c r="C72" s="641"/>
      <c r="D72" s="701" t="s">
        <v>1817</v>
      </c>
      <c r="E72" s="641"/>
      <c r="F72" s="641"/>
      <c r="G72" s="641"/>
      <c r="H72" s="641"/>
      <c r="I72" s="641"/>
      <c r="J72" s="641"/>
      <c r="K72" s="641"/>
      <c r="L72" s="641"/>
      <c r="M72" s="641"/>
      <c r="N72" s="641"/>
      <c r="O72" s="641"/>
      <c r="P72" s="641"/>
      <c r="Q72" s="641"/>
      <c r="R72" s="641"/>
      <c r="S72" s="641"/>
      <c r="T72" s="641"/>
      <c r="U72" s="641"/>
      <c r="V72" s="641"/>
    </row>
    <row r="73" spans="2:22" x14ac:dyDescent="0.4">
      <c r="B73" s="641"/>
      <c r="C73" s="641"/>
      <c r="D73" s="641" t="s">
        <v>1818</v>
      </c>
      <c r="E73" s="156" t="s">
        <v>9</v>
      </c>
      <c r="F73" s="641" t="s">
        <v>1818</v>
      </c>
      <c r="G73" s="156" t="s">
        <v>9</v>
      </c>
      <c r="H73" s="641" t="s">
        <v>1818</v>
      </c>
      <c r="I73" s="156" t="s">
        <v>9</v>
      </c>
      <c r="J73" s="641" t="s">
        <v>1818</v>
      </c>
      <c r="K73" s="641"/>
      <c r="L73" s="641"/>
      <c r="M73" s="641"/>
      <c r="N73" s="641"/>
      <c r="O73" s="641"/>
      <c r="P73" s="641"/>
      <c r="Q73" s="641"/>
      <c r="R73" s="641"/>
      <c r="S73" s="641"/>
      <c r="T73" s="641"/>
      <c r="U73" s="641"/>
      <c r="V73" s="641"/>
    </row>
    <row r="74" spans="2:22" x14ac:dyDescent="0.4">
      <c r="B74" s="641"/>
      <c r="D74" s="701" t="s">
        <v>1819</v>
      </c>
      <c r="F74" s="702" t="s">
        <v>1820</v>
      </c>
      <c r="G74" s="641"/>
      <c r="H74" s="702" t="s">
        <v>1821</v>
      </c>
      <c r="I74" s="641"/>
      <c r="J74" s="702" t="s">
        <v>1822</v>
      </c>
      <c r="K74" s="641"/>
      <c r="L74" s="641"/>
      <c r="M74" s="641"/>
      <c r="N74" s="641"/>
      <c r="O74" s="641"/>
      <c r="P74" s="641"/>
      <c r="Q74" s="641"/>
      <c r="R74" s="641"/>
      <c r="S74" s="641"/>
      <c r="T74" s="641"/>
      <c r="U74" s="641"/>
      <c r="V74" s="641"/>
    </row>
    <row r="75" spans="2:22" x14ac:dyDescent="0.4">
      <c r="B75" s="641"/>
      <c r="C75" s="641"/>
      <c r="D75" s="641" t="s">
        <v>1818</v>
      </c>
      <c r="E75" s="641"/>
      <c r="F75" s="641" t="s">
        <v>1818</v>
      </c>
      <c r="G75" s="641"/>
      <c r="H75" s="641" t="s">
        <v>1818</v>
      </c>
      <c r="I75" s="641"/>
      <c r="J75" s="641" t="s">
        <v>1818</v>
      </c>
      <c r="K75" s="641"/>
      <c r="L75" s="641"/>
      <c r="M75" s="641"/>
      <c r="N75" s="641"/>
      <c r="O75" s="641"/>
      <c r="P75" s="641"/>
      <c r="Q75" s="641"/>
      <c r="R75" s="641"/>
      <c r="S75" s="641"/>
      <c r="T75" s="641"/>
      <c r="U75" s="641"/>
      <c r="V75" s="641"/>
    </row>
    <row r="76" spans="2:22" x14ac:dyDescent="0.4">
      <c r="B76" s="641"/>
      <c r="C76" s="641"/>
      <c r="D76" s="641" t="s">
        <v>1825</v>
      </c>
      <c r="E76" s="641"/>
      <c r="F76" s="641" t="s">
        <v>1824</v>
      </c>
      <c r="G76" s="641"/>
      <c r="H76" s="641" t="s">
        <v>1825</v>
      </c>
      <c r="I76" s="641"/>
      <c r="J76" s="641" t="s">
        <v>1826</v>
      </c>
      <c r="K76" s="641"/>
      <c r="L76" s="641"/>
      <c r="M76" s="641"/>
      <c r="N76" s="641"/>
      <c r="O76" s="641"/>
      <c r="P76" s="641"/>
      <c r="Q76" s="641"/>
      <c r="R76" s="641"/>
      <c r="S76" s="641"/>
      <c r="T76" s="641"/>
      <c r="U76" s="641"/>
      <c r="V76" s="641"/>
    </row>
    <row r="77" spans="2:22" x14ac:dyDescent="0.4">
      <c r="B77" s="641"/>
      <c r="C77" s="641"/>
      <c r="D77" s="641" t="s">
        <v>1815</v>
      </c>
      <c r="E77" s="641"/>
      <c r="F77" s="641" t="s">
        <v>1823</v>
      </c>
      <c r="G77" s="641"/>
      <c r="H77" s="641" t="s">
        <v>1823</v>
      </c>
      <c r="I77" s="641"/>
      <c r="J77" s="641"/>
      <c r="K77" s="641"/>
      <c r="L77" s="641"/>
      <c r="M77" s="641"/>
      <c r="N77" s="641"/>
      <c r="O77" s="641"/>
      <c r="P77" s="641"/>
      <c r="Q77" s="641"/>
      <c r="R77" s="641"/>
      <c r="S77" s="641"/>
      <c r="T77" s="641"/>
      <c r="U77" s="641"/>
      <c r="V77" s="641"/>
    </row>
    <row r="78" spans="2:22" x14ac:dyDescent="0.4">
      <c r="B78" s="641"/>
      <c r="C78" s="641"/>
      <c r="D78" s="641"/>
      <c r="E78" s="641"/>
      <c r="F78" s="641"/>
      <c r="G78" s="641"/>
      <c r="H78" s="641"/>
      <c r="I78" s="641"/>
      <c r="J78" s="641"/>
      <c r="K78" s="641"/>
      <c r="L78" s="641"/>
      <c r="M78" s="641"/>
      <c r="N78" s="641"/>
      <c r="O78" s="641"/>
      <c r="P78" s="641"/>
      <c r="Q78" s="641"/>
      <c r="R78" s="641"/>
      <c r="S78" s="641"/>
      <c r="T78" s="641"/>
      <c r="U78" s="641"/>
      <c r="V78" s="641"/>
    </row>
    <row r="79" spans="2:22" x14ac:dyDescent="0.4">
      <c r="B79" s="641"/>
      <c r="C79" s="641"/>
      <c r="D79" s="641"/>
      <c r="E79" s="641"/>
      <c r="F79" s="641"/>
      <c r="G79" s="641"/>
      <c r="H79" s="641"/>
      <c r="I79" s="641"/>
      <c r="J79" s="641"/>
      <c r="K79" s="641"/>
      <c r="L79" s="641"/>
      <c r="M79" s="641"/>
      <c r="N79" s="641"/>
      <c r="O79" s="641"/>
      <c r="P79" s="641"/>
      <c r="Q79" s="641"/>
      <c r="R79" s="641"/>
      <c r="S79" s="641"/>
      <c r="T79" s="641"/>
      <c r="U79" s="641"/>
      <c r="V79" s="641"/>
    </row>
    <row r="80" spans="2:22" x14ac:dyDescent="0.4">
      <c r="B80" s="641"/>
      <c r="C80" s="641"/>
      <c r="D80" s="641"/>
      <c r="E80" s="641"/>
      <c r="F80" s="641"/>
      <c r="G80" s="641"/>
      <c r="H80" s="641"/>
      <c r="I80" s="641"/>
      <c r="J80" s="641"/>
      <c r="K80" s="641"/>
      <c r="L80" s="641"/>
      <c r="M80" s="641"/>
      <c r="N80" s="641"/>
      <c r="O80" s="641"/>
      <c r="P80" s="641"/>
      <c r="Q80" s="641"/>
      <c r="R80" s="641"/>
      <c r="S80" s="641"/>
      <c r="T80" s="641"/>
      <c r="U80" s="641"/>
      <c r="V80" s="641"/>
    </row>
    <row r="81" spans="2:22" x14ac:dyDescent="0.4">
      <c r="B81" s="641"/>
      <c r="C81" s="641"/>
      <c r="D81" s="641"/>
      <c r="E81" s="641"/>
      <c r="F81" s="641"/>
      <c r="G81" s="641"/>
      <c r="H81" s="641"/>
      <c r="I81" s="641"/>
      <c r="J81" s="641"/>
      <c r="K81" s="641"/>
      <c r="L81" s="641"/>
      <c r="M81" s="641"/>
      <c r="N81" s="641"/>
      <c r="O81" s="641"/>
      <c r="P81" s="641"/>
      <c r="Q81" s="641"/>
      <c r="R81" s="641"/>
      <c r="S81" s="641"/>
      <c r="T81" s="641"/>
      <c r="U81" s="641"/>
      <c r="V81" s="641"/>
    </row>
    <row r="82" spans="2:22" x14ac:dyDescent="0.4">
      <c r="B82" s="641"/>
      <c r="C82" s="641"/>
      <c r="D82" s="641"/>
      <c r="E82" s="641"/>
      <c r="F82" s="641"/>
      <c r="G82" s="641"/>
      <c r="H82" s="641"/>
      <c r="I82" s="641"/>
      <c r="J82" s="641"/>
      <c r="K82" s="641"/>
      <c r="L82" s="641"/>
      <c r="M82" s="641"/>
      <c r="N82" s="641"/>
      <c r="O82" s="641"/>
      <c r="P82" s="641"/>
      <c r="Q82" s="641"/>
      <c r="R82" s="641"/>
      <c r="S82" s="641"/>
      <c r="T82" s="641"/>
      <c r="U82" s="641"/>
      <c r="V82" s="641"/>
    </row>
    <row r="83" spans="2:22" x14ac:dyDescent="0.4">
      <c r="B83" s="641"/>
      <c r="C83" s="641"/>
      <c r="D83" s="641"/>
      <c r="E83" s="641"/>
      <c r="F83" s="641"/>
      <c r="G83" s="641"/>
      <c r="H83" s="641"/>
      <c r="I83" s="641"/>
      <c r="J83" s="641"/>
      <c r="K83" s="641"/>
      <c r="L83" s="641"/>
      <c r="M83" s="641"/>
      <c r="N83" s="641"/>
      <c r="O83" s="641"/>
      <c r="P83" s="641"/>
      <c r="Q83" s="641"/>
      <c r="R83" s="641"/>
      <c r="S83" s="641"/>
      <c r="T83" s="641"/>
      <c r="U83" s="641"/>
      <c r="V83" s="641"/>
    </row>
    <row r="84" spans="2:22" x14ac:dyDescent="0.4">
      <c r="B84" s="641"/>
      <c r="C84" s="641"/>
      <c r="D84" s="641"/>
      <c r="E84" s="641"/>
      <c r="F84" s="641"/>
      <c r="G84" s="641"/>
      <c r="H84" s="641"/>
      <c r="I84" s="641"/>
      <c r="J84" s="641"/>
      <c r="K84" s="641"/>
      <c r="L84" s="641"/>
      <c r="M84" s="641"/>
      <c r="N84" s="641"/>
      <c r="O84" s="641"/>
      <c r="P84" s="641"/>
      <c r="Q84" s="641"/>
      <c r="R84" s="641"/>
      <c r="S84" s="641"/>
      <c r="T84" s="641"/>
      <c r="U84" s="641"/>
      <c r="V84" s="641"/>
    </row>
    <row r="85" spans="2:22" x14ac:dyDescent="0.4">
      <c r="B85" s="641"/>
      <c r="C85" s="641"/>
      <c r="D85" s="641"/>
      <c r="E85" s="641"/>
      <c r="F85" s="641"/>
      <c r="G85" s="641"/>
      <c r="H85" s="641"/>
      <c r="I85" s="641"/>
      <c r="J85" s="641"/>
      <c r="K85" s="641"/>
      <c r="L85" s="641"/>
      <c r="M85" s="641"/>
      <c r="N85" s="641"/>
      <c r="O85" s="641"/>
      <c r="P85" s="641"/>
      <c r="Q85" s="641"/>
      <c r="R85" s="641"/>
      <c r="S85" s="641"/>
      <c r="T85" s="641"/>
      <c r="U85" s="641"/>
      <c r="V85" s="641"/>
    </row>
  </sheetData>
  <phoneticPr fontId="1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51D19C-F8D3-4A72-9CBE-27B7D9C9DFC0}">
  <dimension ref="A2:U362"/>
  <sheetViews>
    <sheetView zoomScale="85" zoomScaleNormal="85" workbookViewId="0">
      <selection activeCell="M24" sqref="M24"/>
    </sheetView>
  </sheetViews>
  <sheetFormatPr defaultRowHeight="15.6" x14ac:dyDescent="0.4"/>
  <cols>
    <col min="1" max="1" width="6.19921875" style="94" customWidth="1"/>
    <col min="2" max="30" width="10.69921875" style="94" customWidth="1"/>
    <col min="31" max="16384" width="8.796875" style="94"/>
  </cols>
  <sheetData>
    <row r="2" spans="2:2" x14ac:dyDescent="0.4">
      <c r="B2" s="36" t="s">
        <v>1961</v>
      </c>
    </row>
    <row r="3" spans="2:2" x14ac:dyDescent="0.4">
      <c r="B3" s="94" t="s">
        <v>1962</v>
      </c>
    </row>
    <row r="4" spans="2:2" x14ac:dyDescent="0.4">
      <c r="B4" s="120" t="s">
        <v>2125</v>
      </c>
    </row>
    <row r="5" spans="2:2" x14ac:dyDescent="0.4">
      <c r="B5" s="52"/>
    </row>
    <row r="6" spans="2:2" x14ac:dyDescent="0.4">
      <c r="B6" s="52"/>
    </row>
    <row r="7" spans="2:2" x14ac:dyDescent="0.4">
      <c r="B7" s="36" t="s">
        <v>1839</v>
      </c>
    </row>
    <row r="8" spans="2:2" x14ac:dyDescent="0.4">
      <c r="B8" s="94" t="s">
        <v>1860</v>
      </c>
    </row>
    <row r="9" spans="2:2" x14ac:dyDescent="0.4">
      <c r="B9" s="52" t="s">
        <v>1861</v>
      </c>
    </row>
    <row r="10" spans="2:2" x14ac:dyDescent="0.4">
      <c r="B10" s="52" t="s">
        <v>1862</v>
      </c>
    </row>
    <row r="11" spans="2:2" x14ac:dyDescent="0.4">
      <c r="B11" s="52" t="s">
        <v>1863</v>
      </c>
    </row>
    <row r="12" spans="2:2" x14ac:dyDescent="0.4">
      <c r="B12" s="94" t="s">
        <v>1841</v>
      </c>
    </row>
    <row r="13" spans="2:2" x14ac:dyDescent="0.4">
      <c r="B13" s="94" t="s">
        <v>1842</v>
      </c>
    </row>
    <row r="14" spans="2:2" x14ac:dyDescent="0.4">
      <c r="B14" s="94" t="s">
        <v>1847</v>
      </c>
    </row>
    <row r="15" spans="2:2" x14ac:dyDescent="0.4">
      <c r="B15" s="94" t="s">
        <v>1849</v>
      </c>
    </row>
    <row r="16" spans="2:2" x14ac:dyDescent="0.4">
      <c r="B16" s="94" t="s">
        <v>1848</v>
      </c>
    </row>
    <row r="17" spans="2:6" x14ac:dyDescent="0.4">
      <c r="B17" s="52" t="s">
        <v>1850</v>
      </c>
    </row>
    <row r="19" spans="2:6" x14ac:dyDescent="0.4">
      <c r="B19" s="36" t="s">
        <v>1882</v>
      </c>
    </row>
    <row r="20" spans="2:6" x14ac:dyDescent="0.4">
      <c r="B20" s="94" t="s">
        <v>1883</v>
      </c>
    </row>
    <row r="21" spans="2:6" x14ac:dyDescent="0.4">
      <c r="B21" s="94" t="s">
        <v>1884</v>
      </c>
    </row>
    <row r="22" spans="2:6" x14ac:dyDescent="0.4">
      <c r="B22" s="37" t="s">
        <v>1885</v>
      </c>
    </row>
    <row r="23" spans="2:6" ht="16.2" thickBot="1" x14ac:dyDescent="0.45">
      <c r="B23" s="37" t="s">
        <v>1886</v>
      </c>
    </row>
    <row r="24" spans="2:6" s="182" customFormat="1" ht="17.399999999999999" customHeight="1" x14ac:dyDescent="0.4">
      <c r="B24" s="705" t="s">
        <v>1843</v>
      </c>
      <c r="C24" s="706" t="s">
        <v>1845</v>
      </c>
      <c r="D24" s="1426" t="s">
        <v>1846</v>
      </c>
      <c r="E24" s="1427"/>
      <c r="F24" s="710" t="s">
        <v>1898</v>
      </c>
    </row>
    <row r="25" spans="2:6" s="182" customFormat="1" ht="16.2" thickBot="1" x14ac:dyDescent="0.45">
      <c r="B25" s="707" t="s">
        <v>1844</v>
      </c>
      <c r="C25" s="708" t="s">
        <v>1940</v>
      </c>
      <c r="D25" s="1428" t="s">
        <v>1940</v>
      </c>
      <c r="E25" s="1417"/>
      <c r="F25" s="711" t="s">
        <v>1940</v>
      </c>
    </row>
    <row r="26" spans="2:6" s="182" customFormat="1" x14ac:dyDescent="0.4">
      <c r="B26" s="770">
        <v>0</v>
      </c>
      <c r="C26" s="771">
        <v>27.4</v>
      </c>
      <c r="D26" s="771"/>
      <c r="E26" s="771"/>
      <c r="F26" s="772">
        <v>27.9</v>
      </c>
    </row>
    <row r="27" spans="2:6" s="182" customFormat="1" x14ac:dyDescent="0.4">
      <c r="B27" s="773">
        <v>5</v>
      </c>
      <c r="C27" s="774">
        <v>48.7</v>
      </c>
      <c r="D27" s="775">
        <f t="shared" ref="D27:D32" si="0">C27-C26</f>
        <v>21.300000000000004</v>
      </c>
      <c r="E27" s="775">
        <f t="shared" ref="E27:E32" si="1">F27-F26</f>
        <v>20.399999999999999</v>
      </c>
      <c r="F27" s="776">
        <v>48.3</v>
      </c>
    </row>
    <row r="28" spans="2:6" s="182" customFormat="1" x14ac:dyDescent="0.4">
      <c r="B28" s="777">
        <v>10</v>
      </c>
      <c r="C28" s="775">
        <v>60.7</v>
      </c>
      <c r="D28" s="775">
        <f t="shared" si="0"/>
        <v>12</v>
      </c>
      <c r="E28" s="775">
        <f t="shared" si="1"/>
        <v>13.400000000000006</v>
      </c>
      <c r="F28" s="778">
        <v>61.7</v>
      </c>
    </row>
    <row r="29" spans="2:6" s="182" customFormat="1" x14ac:dyDescent="0.4">
      <c r="B29" s="777">
        <v>15</v>
      </c>
      <c r="C29" s="775">
        <v>78.7</v>
      </c>
      <c r="D29" s="775">
        <f t="shared" si="0"/>
        <v>18</v>
      </c>
      <c r="E29" s="775">
        <f t="shared" si="1"/>
        <v>18.799999999999997</v>
      </c>
      <c r="F29" s="778">
        <v>80.5</v>
      </c>
    </row>
    <row r="30" spans="2:6" s="182" customFormat="1" x14ac:dyDescent="0.4">
      <c r="B30" s="777">
        <v>20</v>
      </c>
      <c r="C30" s="775">
        <v>90.2</v>
      </c>
      <c r="D30" s="775">
        <f t="shared" si="0"/>
        <v>11.5</v>
      </c>
      <c r="E30" s="775">
        <f t="shared" si="1"/>
        <v>10.400000000000006</v>
      </c>
      <c r="F30" s="778">
        <v>90.9</v>
      </c>
    </row>
    <row r="31" spans="2:6" s="182" customFormat="1" x14ac:dyDescent="0.4">
      <c r="B31" s="777">
        <v>25</v>
      </c>
      <c r="C31" s="775">
        <v>104.53</v>
      </c>
      <c r="D31" s="775">
        <f t="shared" si="0"/>
        <v>14.329999999999998</v>
      </c>
      <c r="E31" s="775">
        <f t="shared" si="1"/>
        <v>14.099999999999994</v>
      </c>
      <c r="F31" s="778">
        <v>105</v>
      </c>
    </row>
    <row r="32" spans="2:6" s="182" customFormat="1" x14ac:dyDescent="0.4">
      <c r="B32" s="777">
        <v>30</v>
      </c>
      <c r="C32" s="775">
        <v>114.2</v>
      </c>
      <c r="D32" s="775">
        <f t="shared" si="0"/>
        <v>9.6700000000000017</v>
      </c>
      <c r="E32" s="775">
        <f t="shared" si="1"/>
        <v>10</v>
      </c>
      <c r="F32" s="778">
        <v>115</v>
      </c>
    </row>
    <row r="33" spans="2:8" s="182" customFormat="1" x14ac:dyDescent="0.4">
      <c r="B33" s="777">
        <v>40</v>
      </c>
      <c r="C33" s="775"/>
      <c r="D33" s="775"/>
      <c r="E33" s="775"/>
      <c r="F33" s="778"/>
    </row>
    <row r="34" spans="2:8" s="182" customFormat="1" x14ac:dyDescent="0.4">
      <c r="B34" s="777">
        <v>50</v>
      </c>
      <c r="C34" s="775"/>
      <c r="D34" s="775"/>
      <c r="E34" s="775"/>
      <c r="F34" s="778"/>
    </row>
    <row r="35" spans="2:8" s="182" customFormat="1" x14ac:dyDescent="0.4">
      <c r="B35" s="777">
        <v>60</v>
      </c>
      <c r="C35" s="775"/>
      <c r="D35" s="775"/>
      <c r="E35" s="775"/>
      <c r="F35" s="778"/>
    </row>
    <row r="36" spans="2:8" s="182" customFormat="1" x14ac:dyDescent="0.4">
      <c r="B36" s="777">
        <v>70</v>
      </c>
      <c r="C36" s="775"/>
      <c r="D36" s="775"/>
      <c r="E36" s="775"/>
      <c r="F36" s="778"/>
    </row>
    <row r="37" spans="2:8" s="182" customFormat="1" x14ac:dyDescent="0.4">
      <c r="B37" s="777">
        <v>80</v>
      </c>
      <c r="C37" s="775"/>
      <c r="D37" s="775"/>
      <c r="E37" s="775"/>
      <c r="F37" s="778"/>
    </row>
    <row r="38" spans="2:8" s="182" customFormat="1" x14ac:dyDescent="0.4">
      <c r="B38" s="777">
        <v>90</v>
      </c>
      <c r="C38" s="775"/>
      <c r="D38" s="775"/>
      <c r="E38" s="775"/>
      <c r="F38" s="778"/>
    </row>
    <row r="39" spans="2:8" s="182" customFormat="1" ht="16.2" thickBot="1" x14ac:dyDescent="0.45">
      <c r="B39" s="779">
        <v>100</v>
      </c>
      <c r="C39" s="780"/>
      <c r="D39" s="780"/>
      <c r="E39" s="780"/>
      <c r="F39" s="781"/>
      <c r="G39" s="721"/>
      <c r="H39" s="721"/>
    </row>
    <row r="40" spans="2:8" s="182" customFormat="1" x14ac:dyDescent="0.4">
      <c r="B40" s="1429" t="s">
        <v>1899</v>
      </c>
      <c r="C40" s="1430"/>
      <c r="D40" s="1430"/>
      <c r="E40" s="1430"/>
      <c r="F40" s="1430"/>
      <c r="G40" s="1431"/>
      <c r="H40" s="1431"/>
    </row>
    <row r="41" spans="2:8" s="182" customFormat="1" x14ac:dyDescent="0.4">
      <c r="B41" s="727" t="s">
        <v>1900</v>
      </c>
    </row>
    <row r="42" spans="2:8" s="182" customFormat="1" x14ac:dyDescent="0.4"/>
    <row r="43" spans="2:8" x14ac:dyDescent="0.4">
      <c r="B43" s="36" t="s">
        <v>1887</v>
      </c>
    </row>
    <row r="44" spans="2:8" x14ac:dyDescent="0.4">
      <c r="B44" s="94" t="s">
        <v>2126</v>
      </c>
    </row>
    <row r="45" spans="2:8" x14ac:dyDescent="0.4">
      <c r="B45" s="94" t="s">
        <v>2127</v>
      </c>
    </row>
    <row r="46" spans="2:8" x14ac:dyDescent="0.4">
      <c r="B46" s="94" t="s">
        <v>1888</v>
      </c>
    </row>
    <row r="47" spans="2:8" x14ac:dyDescent="0.4">
      <c r="B47" s="94" t="s">
        <v>2128</v>
      </c>
    </row>
    <row r="48" spans="2:8" x14ac:dyDescent="0.4">
      <c r="B48" s="94" t="s">
        <v>1889</v>
      </c>
    </row>
    <row r="50" spans="2:5" x14ac:dyDescent="0.4">
      <c r="B50" s="182"/>
      <c r="C50" s="182"/>
      <c r="D50" s="1324"/>
      <c r="E50" s="1324"/>
    </row>
    <row r="51" spans="2:5" x14ac:dyDescent="0.4">
      <c r="C51" s="182"/>
      <c r="D51" s="1324"/>
      <c r="E51" s="1324"/>
    </row>
    <row r="88" spans="2:17" ht="15.6" customHeight="1" x14ac:dyDescent="0.4">
      <c r="B88" s="94" t="s">
        <v>2129</v>
      </c>
      <c r="I88" s="731"/>
      <c r="J88" s="731"/>
      <c r="K88" s="731"/>
      <c r="L88" s="731"/>
      <c r="M88" s="731"/>
    </row>
    <row r="89" spans="2:17" ht="15.6" customHeight="1" x14ac:dyDescent="0.4">
      <c r="B89" s="37" t="s">
        <v>1957</v>
      </c>
      <c r="I89" s="731"/>
      <c r="J89" s="731"/>
      <c r="K89" s="731"/>
      <c r="L89" s="731"/>
      <c r="M89" s="731"/>
    </row>
    <row r="90" spans="2:17" x14ac:dyDescent="0.4">
      <c r="B90" s="1403" t="s">
        <v>1958</v>
      </c>
      <c r="C90" s="1404"/>
      <c r="D90" s="1404"/>
      <c r="E90" s="1404"/>
      <c r="F90" s="1404"/>
      <c r="G90" s="1404"/>
      <c r="H90" s="1404"/>
      <c r="I90" s="1403" t="s">
        <v>1959</v>
      </c>
      <c r="J90" s="1404"/>
      <c r="K90" s="1404"/>
      <c r="L90" s="1404"/>
      <c r="M90" s="1404"/>
      <c r="N90" s="1404"/>
      <c r="O90" s="1404"/>
    </row>
    <row r="91" spans="2:17" x14ac:dyDescent="0.4">
      <c r="B91" s="1404"/>
      <c r="C91" s="1404"/>
      <c r="D91" s="1404"/>
      <c r="E91" s="1404"/>
      <c r="F91" s="1404"/>
      <c r="G91" s="1404"/>
      <c r="H91" s="1404"/>
      <c r="I91" s="1404"/>
      <c r="J91" s="1404"/>
      <c r="K91" s="1404"/>
      <c r="L91" s="1404"/>
      <c r="M91" s="1404"/>
      <c r="N91" s="1404"/>
      <c r="O91" s="1404"/>
    </row>
    <row r="92" spans="2:17" x14ac:dyDescent="0.4">
      <c r="B92" s="1404"/>
      <c r="C92" s="1404"/>
      <c r="D92" s="1404"/>
      <c r="E92" s="1404"/>
      <c r="F92" s="1404"/>
      <c r="G92" s="1404"/>
      <c r="H92" s="1404"/>
      <c r="I92" s="1404"/>
      <c r="J92" s="1404"/>
      <c r="K92" s="1404"/>
      <c r="L92" s="1404"/>
      <c r="M92" s="1404"/>
      <c r="N92" s="1404"/>
      <c r="O92" s="1404"/>
    </row>
    <row r="93" spans="2:17" x14ac:dyDescent="0.4">
      <c r="B93" s="1405"/>
      <c r="C93" s="1405"/>
      <c r="D93" s="1405"/>
      <c r="E93" s="1405"/>
      <c r="F93" s="1405"/>
      <c r="G93" s="1405"/>
      <c r="H93" s="1405"/>
      <c r="I93" s="1405"/>
      <c r="J93" s="1405"/>
      <c r="K93" s="1405"/>
      <c r="L93" s="1405"/>
      <c r="M93" s="1405"/>
      <c r="N93" s="1405"/>
      <c r="O93" s="1405"/>
    </row>
    <row r="94" spans="2:17" x14ac:dyDescent="0.4">
      <c r="B94" s="831"/>
      <c r="C94" s="831"/>
      <c r="D94" s="831"/>
      <c r="E94" s="831"/>
      <c r="F94" s="831"/>
      <c r="G94" s="831"/>
      <c r="H94" s="831"/>
    </row>
    <row r="95" spans="2:17" ht="18" customHeight="1" thickBot="1" x14ac:dyDescent="0.45">
      <c r="B95" s="832"/>
      <c r="C95" s="1445" t="s">
        <v>1942</v>
      </c>
      <c r="D95" s="1445"/>
      <c r="E95" s="1445" t="s">
        <v>1941</v>
      </c>
      <c r="F95" s="1445"/>
      <c r="G95" s="1445"/>
      <c r="H95" s="832"/>
    </row>
    <row r="96" spans="2:17" ht="17.399999999999999" customHeight="1" x14ac:dyDescent="0.4">
      <c r="B96" s="743" t="s">
        <v>1902</v>
      </c>
      <c r="C96" s="746" t="s">
        <v>1843</v>
      </c>
      <c r="D96" s="747" t="s">
        <v>1931</v>
      </c>
      <c r="E96" s="1437" t="s">
        <v>1927</v>
      </c>
      <c r="F96" s="1438"/>
      <c r="G96" s="752"/>
      <c r="H96" s="1441" t="s">
        <v>1927</v>
      </c>
      <c r="I96" s="1442"/>
      <c r="J96" s="751" t="s">
        <v>1931</v>
      </c>
      <c r="K96" s="1406" t="s">
        <v>1881</v>
      </c>
      <c r="L96" s="1407"/>
      <c r="M96" s="1407"/>
      <c r="N96" s="1408"/>
      <c r="O96" s="725"/>
      <c r="P96" s="1412" t="s">
        <v>2130</v>
      </c>
      <c r="Q96" s="725"/>
    </row>
    <row r="97" spans="2:18" x14ac:dyDescent="0.4">
      <c r="B97" s="744" t="s">
        <v>1924</v>
      </c>
      <c r="C97" s="748" t="s">
        <v>1926</v>
      </c>
      <c r="D97" s="833" t="s">
        <v>1943</v>
      </c>
      <c r="E97" s="1439" t="s">
        <v>1924</v>
      </c>
      <c r="F97" s="1440"/>
      <c r="G97" s="753" t="s">
        <v>1930</v>
      </c>
      <c r="H97" s="1443" t="s">
        <v>1931</v>
      </c>
      <c r="I97" s="1444"/>
      <c r="J97" s="834" t="s">
        <v>1944</v>
      </c>
      <c r="K97" s="739" t="s">
        <v>2131</v>
      </c>
      <c r="L97" s="741" t="s">
        <v>2131</v>
      </c>
      <c r="M97" s="755" t="s">
        <v>1921</v>
      </c>
      <c r="N97" s="782" t="s">
        <v>1932</v>
      </c>
      <c r="P97" s="1412"/>
      <c r="Q97" s="725"/>
      <c r="R97" s="725"/>
    </row>
    <row r="98" spans="2:18" ht="16.2" thickBot="1" x14ac:dyDescent="0.45">
      <c r="B98" s="745" t="s">
        <v>1925</v>
      </c>
      <c r="C98" s="749" t="s">
        <v>1844</v>
      </c>
      <c r="D98" s="750" t="s">
        <v>1929</v>
      </c>
      <c r="E98" s="1435" t="s">
        <v>1925</v>
      </c>
      <c r="F98" s="1436"/>
      <c r="G98" s="754" t="s">
        <v>1925</v>
      </c>
      <c r="H98" s="1416" t="s">
        <v>1929</v>
      </c>
      <c r="I98" s="1417"/>
      <c r="J98" s="723" t="s">
        <v>1929</v>
      </c>
      <c r="K98" s="736" t="s">
        <v>1922</v>
      </c>
      <c r="L98" s="742" t="s">
        <v>1928</v>
      </c>
      <c r="M98" s="737" t="s">
        <v>1923</v>
      </c>
      <c r="N98" s="756" t="s">
        <v>1923</v>
      </c>
      <c r="P98" s="1412"/>
      <c r="Q98" s="725"/>
      <c r="R98" s="725"/>
    </row>
    <row r="99" spans="2:18" x14ac:dyDescent="0.4">
      <c r="B99" s="783"/>
      <c r="C99" s="770"/>
      <c r="D99" s="784"/>
      <c r="E99" s="770"/>
      <c r="F99" s="785"/>
      <c r="G99" s="786"/>
      <c r="H99" s="770"/>
      <c r="I99" s="785"/>
      <c r="J99" s="786"/>
      <c r="K99" s="787"/>
      <c r="L99" s="788"/>
      <c r="M99" s="789"/>
      <c r="N99" s="790"/>
      <c r="P99" s="725"/>
      <c r="Q99" s="725"/>
      <c r="R99" s="725"/>
    </row>
    <row r="100" spans="2:18" x14ac:dyDescent="0.4">
      <c r="B100" s="791">
        <v>40</v>
      </c>
      <c r="C100" s="792" t="s">
        <v>1874</v>
      </c>
      <c r="D100" s="778">
        <v>2</v>
      </c>
      <c r="E100" s="793">
        <v>31</v>
      </c>
      <c r="F100" s="794">
        <v>41.3</v>
      </c>
      <c r="G100" s="795">
        <f>F100-E100</f>
        <v>10.299999999999997</v>
      </c>
      <c r="H100" s="796">
        <f>E100*0.5</f>
        <v>15.5</v>
      </c>
      <c r="I100" s="797">
        <f>F100*0.5</f>
        <v>20.65</v>
      </c>
      <c r="J100" s="795">
        <f>I100-H100</f>
        <v>5.1499999999999986</v>
      </c>
      <c r="K100" s="792">
        <f>G100/D100</f>
        <v>5.1499999999999986</v>
      </c>
      <c r="L100" s="798">
        <f>J100/D100</f>
        <v>2.5749999999999993</v>
      </c>
      <c r="M100" s="799">
        <v>333</v>
      </c>
      <c r="N100" s="800">
        <v>21</v>
      </c>
      <c r="P100" s="725"/>
      <c r="Q100" s="725"/>
      <c r="R100" s="725"/>
    </row>
    <row r="101" spans="2:18" x14ac:dyDescent="0.4">
      <c r="B101" s="791">
        <v>50</v>
      </c>
      <c r="C101" s="801" t="s">
        <v>1875</v>
      </c>
      <c r="D101" s="778">
        <v>2</v>
      </c>
      <c r="E101" s="793">
        <v>44.5</v>
      </c>
      <c r="F101" s="794">
        <v>51.7</v>
      </c>
      <c r="G101" s="795">
        <f t="shared" ref="G101:G107" si="2">F101-E101</f>
        <v>7.2000000000000028</v>
      </c>
      <c r="H101" s="796">
        <f t="shared" ref="H101:H107" si="3">E101*0.5</f>
        <v>22.25</v>
      </c>
      <c r="I101" s="797">
        <f t="shared" ref="I101:I107" si="4">F101*0.5</f>
        <v>25.85</v>
      </c>
      <c r="J101" s="795">
        <f t="shared" ref="J101:J107" si="5">I101-H101</f>
        <v>3.6000000000000014</v>
      </c>
      <c r="K101" s="792">
        <f t="shared" ref="K101:K107" si="6">G101/D101</f>
        <v>3.6000000000000014</v>
      </c>
      <c r="L101" s="798">
        <f t="shared" ref="L101:L107" si="7">J101/D101</f>
        <v>1.8000000000000007</v>
      </c>
      <c r="M101" s="799">
        <v>255</v>
      </c>
      <c r="N101" s="800">
        <v>27</v>
      </c>
    </row>
    <row r="102" spans="2:18" x14ac:dyDescent="0.4">
      <c r="B102" s="802">
        <v>60</v>
      </c>
      <c r="C102" s="803" t="s">
        <v>1876</v>
      </c>
      <c r="D102" s="778">
        <v>2</v>
      </c>
      <c r="E102" s="793">
        <v>55.2</v>
      </c>
      <c r="F102" s="794">
        <v>61.3</v>
      </c>
      <c r="G102" s="795">
        <f t="shared" si="2"/>
        <v>6.0999999999999943</v>
      </c>
      <c r="H102" s="796">
        <f t="shared" si="3"/>
        <v>27.6</v>
      </c>
      <c r="I102" s="797">
        <f t="shared" si="4"/>
        <v>30.65</v>
      </c>
      <c r="J102" s="795">
        <f t="shared" si="5"/>
        <v>3.0499999999999972</v>
      </c>
      <c r="K102" s="792">
        <f t="shared" si="6"/>
        <v>3.0499999999999972</v>
      </c>
      <c r="L102" s="798">
        <f t="shared" si="7"/>
        <v>1.5249999999999986</v>
      </c>
      <c r="M102" s="799">
        <v>209</v>
      </c>
      <c r="N102" s="800">
        <v>28</v>
      </c>
    </row>
    <row r="103" spans="2:18" x14ac:dyDescent="0.4">
      <c r="B103" s="791">
        <v>70</v>
      </c>
      <c r="C103" s="801" t="s">
        <v>1877</v>
      </c>
      <c r="D103" s="778">
        <v>2</v>
      </c>
      <c r="E103" s="793">
        <v>64.5</v>
      </c>
      <c r="F103" s="794">
        <v>70.849999999999994</v>
      </c>
      <c r="G103" s="795">
        <f t="shared" si="2"/>
        <v>6.3499999999999943</v>
      </c>
      <c r="H103" s="796">
        <f t="shared" si="3"/>
        <v>32.25</v>
      </c>
      <c r="I103" s="797">
        <f t="shared" si="4"/>
        <v>35.424999999999997</v>
      </c>
      <c r="J103" s="795">
        <f t="shared" si="5"/>
        <v>3.1749999999999972</v>
      </c>
      <c r="K103" s="792">
        <f t="shared" si="6"/>
        <v>3.1749999999999972</v>
      </c>
      <c r="L103" s="798">
        <f t="shared" si="7"/>
        <v>1.5874999999999986</v>
      </c>
      <c r="M103" s="799">
        <v>230</v>
      </c>
      <c r="N103" s="800">
        <v>24</v>
      </c>
    </row>
    <row r="104" spans="2:18" x14ac:dyDescent="0.4">
      <c r="B104" s="791">
        <v>80</v>
      </c>
      <c r="C104" s="801" t="s">
        <v>1864</v>
      </c>
      <c r="D104" s="778">
        <v>2</v>
      </c>
      <c r="E104" s="793">
        <v>75</v>
      </c>
      <c r="F104" s="794">
        <v>79.900000000000006</v>
      </c>
      <c r="G104" s="795">
        <f t="shared" si="2"/>
        <v>4.9000000000000057</v>
      </c>
      <c r="H104" s="796">
        <f t="shared" si="3"/>
        <v>37.5</v>
      </c>
      <c r="I104" s="797">
        <f t="shared" si="4"/>
        <v>39.950000000000003</v>
      </c>
      <c r="J104" s="795">
        <f t="shared" si="5"/>
        <v>2.4500000000000028</v>
      </c>
      <c r="K104" s="792">
        <f t="shared" si="6"/>
        <v>2.4500000000000028</v>
      </c>
      <c r="L104" s="798">
        <f t="shared" si="7"/>
        <v>1.2250000000000014</v>
      </c>
      <c r="M104" s="799">
        <v>202</v>
      </c>
      <c r="N104" s="800">
        <v>24</v>
      </c>
    </row>
    <row r="105" spans="2:18" x14ac:dyDescent="0.4">
      <c r="B105" s="791">
        <v>90</v>
      </c>
      <c r="C105" s="801" t="s">
        <v>1878</v>
      </c>
      <c r="D105" s="778">
        <v>2</v>
      </c>
      <c r="E105" s="793">
        <v>86</v>
      </c>
      <c r="F105" s="794">
        <v>92.2</v>
      </c>
      <c r="G105" s="795">
        <f t="shared" si="2"/>
        <v>6.2000000000000028</v>
      </c>
      <c r="H105" s="796">
        <f t="shared" si="3"/>
        <v>43</v>
      </c>
      <c r="I105" s="797">
        <f t="shared" si="4"/>
        <v>46.1</v>
      </c>
      <c r="J105" s="795">
        <f t="shared" si="5"/>
        <v>3.1000000000000014</v>
      </c>
      <c r="K105" s="792">
        <f t="shared" si="6"/>
        <v>3.1000000000000014</v>
      </c>
      <c r="L105" s="798">
        <f t="shared" si="7"/>
        <v>1.5500000000000007</v>
      </c>
      <c r="M105" s="799">
        <v>265</v>
      </c>
      <c r="N105" s="800">
        <v>32</v>
      </c>
    </row>
    <row r="106" spans="2:18" x14ac:dyDescent="0.4">
      <c r="B106" s="873">
        <v>100</v>
      </c>
      <c r="C106" s="874" t="s">
        <v>1879</v>
      </c>
      <c r="D106" s="875">
        <v>2</v>
      </c>
      <c r="E106" s="876">
        <v>95.7</v>
      </c>
      <c r="F106" s="877">
        <v>101.3</v>
      </c>
      <c r="G106" s="878">
        <f t="shared" si="2"/>
        <v>5.5999999999999943</v>
      </c>
      <c r="H106" s="879">
        <f t="shared" si="3"/>
        <v>47.85</v>
      </c>
      <c r="I106" s="880">
        <f t="shared" si="4"/>
        <v>50.65</v>
      </c>
      <c r="J106" s="878">
        <f t="shared" si="5"/>
        <v>2.7999999999999972</v>
      </c>
      <c r="K106" s="881">
        <f t="shared" si="6"/>
        <v>2.7999999999999972</v>
      </c>
      <c r="L106" s="882">
        <f t="shared" si="7"/>
        <v>1.3999999999999986</v>
      </c>
      <c r="M106" s="883">
        <v>154</v>
      </c>
      <c r="N106" s="884">
        <v>21</v>
      </c>
    </row>
    <row r="107" spans="2:18" ht="16.2" thickBot="1" x14ac:dyDescent="0.45">
      <c r="B107" s="804">
        <v>110</v>
      </c>
      <c r="C107" s="805" t="s">
        <v>1880</v>
      </c>
      <c r="D107" s="781">
        <v>2</v>
      </c>
      <c r="E107" s="806">
        <v>106.2</v>
      </c>
      <c r="F107" s="807">
        <v>111.2</v>
      </c>
      <c r="G107" s="808">
        <f t="shared" si="2"/>
        <v>5</v>
      </c>
      <c r="H107" s="809">
        <f t="shared" si="3"/>
        <v>53.1</v>
      </c>
      <c r="I107" s="810">
        <f t="shared" si="4"/>
        <v>55.6</v>
      </c>
      <c r="J107" s="808">
        <f t="shared" si="5"/>
        <v>2.5</v>
      </c>
      <c r="K107" s="811">
        <f t="shared" si="6"/>
        <v>2.5</v>
      </c>
      <c r="L107" s="812">
        <f t="shared" si="7"/>
        <v>1.25</v>
      </c>
      <c r="M107" s="813">
        <v>228</v>
      </c>
      <c r="N107" s="814">
        <v>10</v>
      </c>
    </row>
    <row r="108" spans="2:18" x14ac:dyDescent="0.4">
      <c r="B108" s="815"/>
    </row>
    <row r="110" spans="2:18" x14ac:dyDescent="0.4">
      <c r="B110" s="1403" t="s">
        <v>2132</v>
      </c>
      <c r="C110" s="1403"/>
      <c r="D110" s="1403"/>
      <c r="E110" s="1403"/>
      <c r="F110" s="1403"/>
      <c r="G110" s="1403"/>
      <c r="H110" s="1403"/>
    </row>
    <row r="111" spans="2:18" x14ac:dyDescent="0.4">
      <c r="B111" s="1403"/>
      <c r="C111" s="1403"/>
      <c r="D111" s="1403"/>
      <c r="E111" s="1403"/>
      <c r="F111" s="1403"/>
      <c r="G111" s="1403"/>
      <c r="H111" s="1403"/>
    </row>
    <row r="112" spans="2:18" x14ac:dyDescent="0.4">
      <c r="B112" s="1403"/>
      <c r="C112" s="1403"/>
      <c r="D112" s="1403"/>
      <c r="E112" s="1403"/>
      <c r="F112" s="1403"/>
      <c r="G112" s="1403"/>
      <c r="H112" s="1403"/>
    </row>
    <row r="113" spans="1:17" ht="15.6" customHeight="1" x14ac:dyDescent="0.4">
      <c r="B113" s="1403"/>
      <c r="C113" s="1403"/>
      <c r="D113" s="1403"/>
      <c r="E113" s="1403"/>
      <c r="F113" s="1403"/>
      <c r="G113" s="1403"/>
      <c r="H113" s="1403"/>
    </row>
    <row r="114" spans="1:17" x14ac:dyDescent="0.4">
      <c r="B114" s="1403"/>
      <c r="C114" s="1403"/>
      <c r="D114" s="1403"/>
      <c r="E114" s="1403"/>
      <c r="F114" s="1403"/>
      <c r="G114" s="1403"/>
      <c r="H114" s="1403"/>
    </row>
    <row r="115" spans="1:17" x14ac:dyDescent="0.4">
      <c r="B115" s="1403"/>
      <c r="C115" s="1403"/>
      <c r="D115" s="1403"/>
      <c r="E115" s="1403"/>
      <c r="F115" s="1403"/>
      <c r="G115" s="1403"/>
      <c r="H115" s="1403"/>
    </row>
    <row r="116" spans="1:17" x14ac:dyDescent="0.4">
      <c r="B116" s="1403"/>
      <c r="C116" s="1403"/>
      <c r="D116" s="1403"/>
      <c r="E116" s="1403"/>
      <c r="F116" s="1403"/>
      <c r="G116" s="1403"/>
      <c r="H116" s="1403"/>
    </row>
    <row r="119" spans="1:17" x14ac:dyDescent="0.4">
      <c r="B119" s="94" t="s">
        <v>1915</v>
      </c>
    </row>
    <row r="120" spans="1:17" x14ac:dyDescent="0.4">
      <c r="B120" s="724"/>
      <c r="C120" s="724"/>
      <c r="D120" s="724"/>
      <c r="E120" s="724"/>
      <c r="F120" s="724"/>
      <c r="G120" s="724"/>
      <c r="H120" s="724"/>
    </row>
    <row r="121" spans="1:17" x14ac:dyDescent="0.4">
      <c r="B121" s="724"/>
      <c r="C121" s="724"/>
      <c r="D121" s="724"/>
      <c r="E121" s="724"/>
      <c r="F121" s="724"/>
      <c r="G121" s="724"/>
      <c r="H121" s="724"/>
    </row>
    <row r="122" spans="1:17" x14ac:dyDescent="0.4">
      <c r="B122" s="724"/>
      <c r="C122" s="724"/>
      <c r="D122" s="724"/>
      <c r="E122" s="724"/>
      <c r="F122" s="724"/>
      <c r="G122" s="724"/>
      <c r="H122" s="724"/>
    </row>
    <row r="123" spans="1:17" x14ac:dyDescent="0.4">
      <c r="A123" s="94" t="s">
        <v>1891</v>
      </c>
      <c r="B123" s="724"/>
      <c r="C123" s="724"/>
      <c r="D123" s="724"/>
      <c r="E123" s="724"/>
      <c r="F123" s="724"/>
      <c r="H123" s="94" t="s">
        <v>1892</v>
      </c>
      <c r="I123" s="724"/>
    </row>
    <row r="124" spans="1:17" x14ac:dyDescent="0.4">
      <c r="B124" s="724"/>
      <c r="C124" s="724"/>
      <c r="D124" s="724"/>
      <c r="E124" s="724"/>
      <c r="F124" s="724"/>
      <c r="J124" s="724"/>
      <c r="K124" s="724"/>
    </row>
    <row r="125" spans="1:17" ht="15.6" customHeight="1" x14ac:dyDescent="0.4">
      <c r="B125" s="724"/>
      <c r="C125" s="724"/>
      <c r="D125" s="724"/>
      <c r="E125" s="724"/>
      <c r="F125" s="724"/>
      <c r="J125" s="724"/>
      <c r="K125" s="1343" t="s">
        <v>1960</v>
      </c>
      <c r="L125" s="1343"/>
      <c r="M125" s="1343"/>
      <c r="N125" s="1343"/>
      <c r="O125" s="1343"/>
      <c r="P125" s="1343"/>
      <c r="Q125" s="1343"/>
    </row>
    <row r="126" spans="1:17" x14ac:dyDescent="0.4">
      <c r="H126" s="94" t="s">
        <v>1893</v>
      </c>
      <c r="J126" s="724"/>
      <c r="K126" s="1343"/>
      <c r="L126" s="1343"/>
      <c r="M126" s="1343"/>
      <c r="N126" s="1343"/>
      <c r="O126" s="1343"/>
      <c r="P126" s="1343"/>
      <c r="Q126" s="1343"/>
    </row>
    <row r="127" spans="1:17" x14ac:dyDescent="0.4">
      <c r="H127" s="724"/>
      <c r="J127" s="724"/>
      <c r="K127" s="1343"/>
      <c r="L127" s="1343"/>
      <c r="M127" s="1343"/>
      <c r="N127" s="1343"/>
      <c r="O127" s="1343"/>
      <c r="P127" s="1343"/>
      <c r="Q127" s="1343"/>
    </row>
    <row r="128" spans="1:17" x14ac:dyDescent="0.4">
      <c r="H128" s="724"/>
      <c r="J128" s="724"/>
      <c r="K128" s="1343"/>
      <c r="L128" s="1343"/>
      <c r="M128" s="1343"/>
      <c r="N128" s="1343"/>
      <c r="O128" s="1343"/>
      <c r="P128" s="1343"/>
      <c r="Q128" s="1343"/>
    </row>
    <row r="129" spans="2:21" x14ac:dyDescent="0.4">
      <c r="H129" s="94" t="s">
        <v>1901</v>
      </c>
      <c r="K129" s="1343"/>
      <c r="L129" s="1343"/>
      <c r="M129" s="1343"/>
      <c r="N129" s="1343"/>
      <c r="O129" s="1343"/>
      <c r="P129" s="1343"/>
      <c r="Q129" s="1343"/>
    </row>
    <row r="130" spans="2:21" x14ac:dyDescent="0.4">
      <c r="H130" s="725"/>
    </row>
    <row r="131" spans="2:21" x14ac:dyDescent="0.4">
      <c r="C131" s="726" t="s">
        <v>1890</v>
      </c>
    </row>
    <row r="132" spans="2:21" x14ac:dyDescent="0.4">
      <c r="C132" s="725" t="s">
        <v>1897</v>
      </c>
    </row>
    <row r="133" spans="2:21" x14ac:dyDescent="0.4">
      <c r="C133" s="725" t="s">
        <v>1895</v>
      </c>
    </row>
    <row r="134" spans="2:21" x14ac:dyDescent="0.4">
      <c r="C134" s="725" t="s">
        <v>1896</v>
      </c>
    </row>
    <row r="135" spans="2:21" x14ac:dyDescent="0.4">
      <c r="C135" s="36" t="s">
        <v>1894</v>
      </c>
    </row>
    <row r="136" spans="2:21" x14ac:dyDescent="0.4">
      <c r="H136" s="1343" t="s">
        <v>1946</v>
      </c>
      <c r="I136" s="1344"/>
      <c r="J136" s="1344"/>
      <c r="K136" s="1344"/>
      <c r="L136" s="1343" t="s">
        <v>1945</v>
      </c>
      <c r="M136" s="1344"/>
      <c r="N136" s="1344"/>
    </row>
    <row r="137" spans="2:21" x14ac:dyDescent="0.4">
      <c r="H137" s="1344"/>
      <c r="I137" s="1344"/>
      <c r="J137" s="1344"/>
      <c r="K137" s="1344"/>
      <c r="L137" s="1344"/>
      <c r="M137" s="1344"/>
      <c r="N137" s="1344"/>
    </row>
    <row r="138" spans="2:21" ht="16.2" thickBot="1" x14ac:dyDescent="0.45">
      <c r="B138" s="94" t="s">
        <v>1914</v>
      </c>
      <c r="G138" s="1413" t="s">
        <v>1912</v>
      </c>
      <c r="H138" s="1413"/>
      <c r="I138" s="1413"/>
      <c r="J138" s="1413"/>
      <c r="K138" s="1413"/>
      <c r="L138" s="1413"/>
      <c r="M138" s="1413"/>
      <c r="N138" s="1414"/>
      <c r="O138" s="1415" t="s">
        <v>1913</v>
      </c>
      <c r="P138" s="1415"/>
      <c r="Q138" s="1415"/>
      <c r="R138" s="1415"/>
      <c r="S138" s="1415"/>
      <c r="T138" s="1415"/>
      <c r="U138" s="1415"/>
    </row>
    <row r="139" spans="2:21" ht="16.2" thickBot="1" x14ac:dyDescent="0.45">
      <c r="B139" s="1409" t="s">
        <v>1903</v>
      </c>
      <c r="C139" s="1409"/>
      <c r="D139" s="1409"/>
      <c r="G139" s="760"/>
      <c r="H139" s="1366" t="s">
        <v>1919</v>
      </c>
      <c r="I139" s="1411"/>
      <c r="J139" s="1411"/>
      <c r="K139" s="1367"/>
      <c r="L139" s="1418" t="s">
        <v>1920</v>
      </c>
      <c r="M139" s="1419"/>
      <c r="N139" s="1421"/>
      <c r="O139" s="1411" t="s">
        <v>1919</v>
      </c>
      <c r="P139" s="1411"/>
      <c r="Q139" s="1411"/>
      <c r="R139" s="1367"/>
      <c r="S139" s="1418" t="s">
        <v>1920</v>
      </c>
      <c r="T139" s="1419"/>
      <c r="U139" s="1420"/>
    </row>
    <row r="140" spans="2:21" ht="18" customHeight="1" thickBot="1" x14ac:dyDescent="0.45">
      <c r="B140" s="1432" t="s">
        <v>1881</v>
      </c>
      <c r="C140" s="1433"/>
      <c r="D140" s="1434"/>
      <c r="E140" s="1422"/>
      <c r="F140" s="1423"/>
      <c r="G140" s="816"/>
      <c r="H140" s="719" t="s">
        <v>1908</v>
      </c>
      <c r="I140" s="720" t="s">
        <v>1909</v>
      </c>
      <c r="J140" s="720" t="s">
        <v>1910</v>
      </c>
      <c r="K140" s="722" t="s">
        <v>1911</v>
      </c>
      <c r="L140" s="733" t="s">
        <v>1916</v>
      </c>
      <c r="M140" s="734" t="s">
        <v>1917</v>
      </c>
      <c r="N140" s="839" t="s">
        <v>1918</v>
      </c>
      <c r="O140" s="835" t="s">
        <v>1908</v>
      </c>
      <c r="P140" s="720" t="s">
        <v>1909</v>
      </c>
      <c r="Q140" s="720" t="s">
        <v>1910</v>
      </c>
      <c r="R140" s="722" t="s">
        <v>1911</v>
      </c>
      <c r="S140" s="733" t="s">
        <v>1916</v>
      </c>
      <c r="T140" s="734" t="s">
        <v>1917</v>
      </c>
      <c r="U140" s="735" t="s">
        <v>1918</v>
      </c>
    </row>
    <row r="141" spans="2:21" x14ac:dyDescent="0.4">
      <c r="B141" s="739" t="s">
        <v>2131</v>
      </c>
      <c r="C141" s="755" t="s">
        <v>2133</v>
      </c>
      <c r="D141" s="740" t="s">
        <v>1932</v>
      </c>
      <c r="E141" s="1424" t="s">
        <v>1939</v>
      </c>
      <c r="F141" s="1425"/>
      <c r="G141" s="761" t="s">
        <v>1905</v>
      </c>
      <c r="H141" s="817">
        <f>C143/B143/(D143+E143)</f>
        <v>2.3815909456632518</v>
      </c>
      <c r="I141" s="774">
        <f>C143</f>
        <v>333</v>
      </c>
      <c r="J141" s="818" t="s">
        <v>33</v>
      </c>
      <c r="K141" s="819" t="s">
        <v>33</v>
      </c>
      <c r="L141" s="773"/>
      <c r="M141" s="842"/>
      <c r="N141" s="845"/>
      <c r="O141" s="836">
        <f>C143/B143/(D143+F143)</f>
        <v>0.36531183149580393</v>
      </c>
      <c r="P141" s="775">
        <f>C143</f>
        <v>333</v>
      </c>
      <c r="Q141" s="820" t="s">
        <v>33</v>
      </c>
      <c r="R141" s="821" t="s">
        <v>33</v>
      </c>
      <c r="S141" s="822"/>
      <c r="T141" s="823"/>
      <c r="U141" s="824"/>
    </row>
    <row r="142" spans="2:21" ht="16.2" thickBot="1" x14ac:dyDescent="0.45">
      <c r="B142" s="736" t="s">
        <v>1928</v>
      </c>
      <c r="C142" s="737" t="s">
        <v>1923</v>
      </c>
      <c r="D142" s="738" t="s">
        <v>1923</v>
      </c>
      <c r="E142" s="764" t="s">
        <v>1912</v>
      </c>
      <c r="F142" s="765" t="s">
        <v>1913</v>
      </c>
      <c r="G142" s="762" t="s">
        <v>1906</v>
      </c>
      <c r="H142" s="757">
        <f>(C143+0.5*D143)/(E143+0.5*D143)/B143</f>
        <v>3.0456177683202559</v>
      </c>
      <c r="I142" s="758">
        <f>C143+0.5*D143</f>
        <v>343.5</v>
      </c>
      <c r="J142" s="758">
        <f>C143*D143/(2*C143+D143)</f>
        <v>10.179039301310043</v>
      </c>
      <c r="K142" s="759" t="s">
        <v>33</v>
      </c>
      <c r="L142" s="757">
        <f>H142</f>
        <v>3.0456177683202559</v>
      </c>
      <c r="M142" s="843">
        <f xml:space="preserve"> H142/I142</f>
        <v>8.8664272731302941E-3</v>
      </c>
      <c r="N142" s="846">
        <f xml:space="preserve"> H142*J142</f>
        <v>31.001462960500071</v>
      </c>
      <c r="O142" s="837">
        <f>(C143+0.5*D143)/(F143+0.5*D143)/B143</f>
        <v>0.3883495145631069</v>
      </c>
      <c r="P142" s="758">
        <f>C143+0.5*D143</f>
        <v>343.5</v>
      </c>
      <c r="Q142" s="758">
        <f>C143*D143/(2*C143+D143)</f>
        <v>10.179039301310043</v>
      </c>
      <c r="R142" s="759" t="s">
        <v>33</v>
      </c>
      <c r="S142" s="757">
        <f>O142</f>
        <v>0.3883495145631069</v>
      </c>
      <c r="T142" s="728">
        <f xml:space="preserve"> O142/P142</f>
        <v>1.1305662723816794E-3</v>
      </c>
      <c r="U142" s="609">
        <f xml:space="preserve"> O142*Q142</f>
        <v>3.9530249713825421</v>
      </c>
    </row>
    <row r="143" spans="2:21" ht="16.2" thickBot="1" x14ac:dyDescent="0.45">
      <c r="B143" s="825">
        <f>L100</f>
        <v>2.5749999999999993</v>
      </c>
      <c r="C143" s="826">
        <f>M100</f>
        <v>333</v>
      </c>
      <c r="D143" s="827">
        <f>N100</f>
        <v>21</v>
      </c>
      <c r="E143" s="766">
        <f>MAX(0.1*C143, 0.8*D143)</f>
        <v>33.300000000000004</v>
      </c>
      <c r="F143" s="767">
        <f>MAX(C143, 8*D143)</f>
        <v>333</v>
      </c>
      <c r="G143" s="763" t="s">
        <v>1907</v>
      </c>
      <c r="H143" s="811">
        <f>(C143+0.5*D143)/(E143+D143)/B143</f>
        <v>2.4566861556616431</v>
      </c>
      <c r="I143" s="780">
        <f>C143+0.5*D143</f>
        <v>343.5</v>
      </c>
      <c r="J143" s="780">
        <f>C143*D143/(2*C143+D143)</f>
        <v>10.179039301310043</v>
      </c>
      <c r="K143" s="781">
        <f>E143*(C143+0.5*D143)/C143/(E143+D143)</f>
        <v>0.63259668508287292</v>
      </c>
      <c r="L143" s="779"/>
      <c r="M143" s="844"/>
      <c r="N143" s="847"/>
      <c r="O143" s="838">
        <f>(C143+0.5*D143)/(F143+D143)/B143</f>
        <v>0.37683067302945539</v>
      </c>
      <c r="P143" s="780">
        <f>C143+0.5*D143</f>
        <v>343.5</v>
      </c>
      <c r="Q143" s="780">
        <f>C143*D143/(2*C143+D143)</f>
        <v>10.179039301310043</v>
      </c>
      <c r="R143" s="781">
        <f>F143*(C143+0.5*D143)/C143/(F143+D143)</f>
        <v>0.97033898305084743</v>
      </c>
      <c r="S143" s="828"/>
      <c r="T143" s="829"/>
      <c r="U143" s="830"/>
    </row>
    <row r="144" spans="2:21" ht="17.399999999999999" customHeight="1" x14ac:dyDescent="0.4">
      <c r="G144" s="732" t="s">
        <v>1905</v>
      </c>
      <c r="H144" s="817">
        <f>C146/B146/(D146+E146)</f>
        <v>2.6984126984126973</v>
      </c>
      <c r="I144" s="774">
        <f>C146</f>
        <v>255</v>
      </c>
      <c r="J144" s="818" t="s">
        <v>33</v>
      </c>
      <c r="K144" s="819" t="s">
        <v>33</v>
      </c>
      <c r="L144" s="773"/>
      <c r="M144" s="842"/>
      <c r="N144" s="845"/>
      <c r="O144" s="836">
        <f>C146/B146/(D146+F146)</f>
        <v>0.50236406619385321</v>
      </c>
      <c r="P144" s="775">
        <f>C146</f>
        <v>255</v>
      </c>
      <c r="Q144" s="820" t="s">
        <v>33</v>
      </c>
      <c r="R144" s="821" t="s">
        <v>33</v>
      </c>
      <c r="S144" s="822"/>
      <c r="T144" s="823"/>
      <c r="U144" s="824"/>
    </row>
    <row r="145" spans="2:21" ht="16.2" thickBot="1" x14ac:dyDescent="0.45">
      <c r="B145" s="1409" t="s">
        <v>1904</v>
      </c>
      <c r="C145" s="1409"/>
      <c r="D145" s="1409"/>
      <c r="G145" s="729" t="s">
        <v>1906</v>
      </c>
      <c r="H145" s="757">
        <f>(C146+0.5*D146)/(E146+0.5*D146)/B146</f>
        <v>3.8247863247863236</v>
      </c>
      <c r="I145" s="758">
        <f>C146+0.5*D146</f>
        <v>268.5</v>
      </c>
      <c r="J145" s="758">
        <f>C146*D146/(2*C146+D146)</f>
        <v>12.82122905027933</v>
      </c>
      <c r="K145" s="759" t="s">
        <v>33</v>
      </c>
      <c r="L145" s="757">
        <f>H145</f>
        <v>3.8247863247863236</v>
      </c>
      <c r="M145" s="843">
        <f xml:space="preserve"> H145/I145</f>
        <v>1.424501424501424E-2</v>
      </c>
      <c r="N145" s="846">
        <f xml:space="preserve"> H145*J145</f>
        <v>49.038461538461526</v>
      </c>
      <c r="O145" s="837">
        <f>(C146+0.5*D146)/(F146+0.5*D146)/B146</f>
        <v>0.55555555555555536</v>
      </c>
      <c r="P145" s="758">
        <f>C146+0.5*D146</f>
        <v>268.5</v>
      </c>
      <c r="Q145" s="758">
        <f>C146*D146/(2*C146+D146)</f>
        <v>12.82122905027933</v>
      </c>
      <c r="R145" s="759" t="s">
        <v>33</v>
      </c>
      <c r="S145" s="757">
        <f>O145</f>
        <v>0.55555555555555536</v>
      </c>
      <c r="T145" s="728">
        <f xml:space="preserve"> O145/P145</f>
        <v>2.0691082143596104E-3</v>
      </c>
      <c r="U145" s="609">
        <f xml:space="preserve"> O145*Q145</f>
        <v>7.1229050279329584</v>
      </c>
    </row>
    <row r="146" spans="2:21" ht="16.2" thickBot="1" x14ac:dyDescent="0.45">
      <c r="B146" s="825">
        <f>L101</f>
        <v>1.8000000000000007</v>
      </c>
      <c r="C146" s="826">
        <f>M101</f>
        <v>255</v>
      </c>
      <c r="D146" s="827">
        <f>N101</f>
        <v>27</v>
      </c>
      <c r="E146" s="769">
        <f>MAX(0.1*C146, 0.8*D146)</f>
        <v>25.5</v>
      </c>
      <c r="F146" s="768">
        <f>MAX(C146, 8*D146)</f>
        <v>255</v>
      </c>
      <c r="G146" s="730" t="s">
        <v>1907</v>
      </c>
      <c r="H146" s="811">
        <f>(C146+0.5*D146)/(E146+D146)/B146</f>
        <v>2.8412698412698401</v>
      </c>
      <c r="I146" s="780">
        <f>C146+0.5*D146</f>
        <v>268.5</v>
      </c>
      <c r="J146" s="780">
        <f>C146*D146/(2*C146+D146)</f>
        <v>12.82122905027933</v>
      </c>
      <c r="K146" s="781">
        <f>E146*(C146+0.5*D146)/C146/(E146+D146)</f>
        <v>0.51142857142857145</v>
      </c>
      <c r="L146" s="779"/>
      <c r="M146" s="844"/>
      <c r="N146" s="847"/>
      <c r="O146" s="838">
        <f>(C146+0.5*D146)/(F146+D146)/B146</f>
        <v>0.52895981087470434</v>
      </c>
      <c r="P146" s="780">
        <f>C146+0.5*D146</f>
        <v>268.5</v>
      </c>
      <c r="Q146" s="780">
        <f>C146*D146/(2*C146+D146)</f>
        <v>12.82122905027933</v>
      </c>
      <c r="R146" s="781">
        <f>F146*(C146+0.5*D146)/C146/(F146+D146)</f>
        <v>0.9521276595744681</v>
      </c>
      <c r="S146" s="828"/>
      <c r="T146" s="829"/>
      <c r="U146" s="830"/>
    </row>
    <row r="147" spans="2:21" x14ac:dyDescent="0.4">
      <c r="G147" s="732" t="s">
        <v>1905</v>
      </c>
      <c r="H147" s="817">
        <f>C149/B149/(D149+E149)</f>
        <v>2.7192297684100986</v>
      </c>
      <c r="I147" s="774">
        <f>C149</f>
        <v>209</v>
      </c>
      <c r="J147" s="818" t="s">
        <v>33</v>
      </c>
      <c r="K147" s="819" t="s">
        <v>33</v>
      </c>
      <c r="L147" s="773"/>
      <c r="M147" s="842"/>
      <c r="N147" s="845"/>
      <c r="O147" s="836">
        <f>C149/B149/(D149+F149)</f>
        <v>0.54384595368201982</v>
      </c>
      <c r="P147" s="775">
        <f>C149</f>
        <v>209</v>
      </c>
      <c r="Q147" s="820" t="s">
        <v>33</v>
      </c>
      <c r="R147" s="821" t="s">
        <v>33</v>
      </c>
      <c r="S147" s="822"/>
      <c r="T147" s="823"/>
      <c r="U147" s="824"/>
    </row>
    <row r="148" spans="2:21" ht="16.2" thickBot="1" x14ac:dyDescent="0.45">
      <c r="B148" s="1409" t="s">
        <v>1933</v>
      </c>
      <c r="C148" s="1409"/>
      <c r="D148" s="1409"/>
      <c r="G148" s="729" t="s">
        <v>1906</v>
      </c>
      <c r="H148" s="757">
        <f>(C149+0.5*D149)/(E149+0.5*D149)/B149</f>
        <v>4.0172941812286105</v>
      </c>
      <c r="I148" s="758">
        <f>C149+0.5*D149</f>
        <v>223</v>
      </c>
      <c r="J148" s="758">
        <f>C149*D149/(2*C149+D149)</f>
        <v>13.121076233183857</v>
      </c>
      <c r="K148" s="759" t="s">
        <v>33</v>
      </c>
      <c r="L148" s="757">
        <f>H148</f>
        <v>4.0172941812286105</v>
      </c>
      <c r="M148" s="843">
        <f xml:space="preserve"> H148/I148</f>
        <v>1.8014772113132783E-2</v>
      </c>
      <c r="N148" s="846">
        <f xml:space="preserve"> H148*J148</f>
        <v>52.71122320302652</v>
      </c>
      <c r="O148" s="837">
        <f>(C149+0.5*D149)/(F149+0.5*D149)/B149</f>
        <v>0.61440969830555225</v>
      </c>
      <c r="P148" s="758">
        <f>C149+0.5*D149</f>
        <v>223</v>
      </c>
      <c r="Q148" s="758">
        <f>C149*D149/(2*C149+D149)</f>
        <v>13.121076233183857</v>
      </c>
      <c r="R148" s="759" t="s">
        <v>33</v>
      </c>
      <c r="S148" s="757">
        <f>O148</f>
        <v>0.61440969830555225</v>
      </c>
      <c r="T148" s="728">
        <f xml:space="preserve"> O148/P148</f>
        <v>2.7552004408320729E-3</v>
      </c>
      <c r="U148" s="609">
        <f xml:space="preserve"> O148*Q148</f>
        <v>8.0617164898746445</v>
      </c>
    </row>
    <row r="149" spans="2:21" ht="16.2" thickBot="1" x14ac:dyDescent="0.45">
      <c r="B149" s="825">
        <f>L102</f>
        <v>1.5249999999999986</v>
      </c>
      <c r="C149" s="826">
        <f>M102</f>
        <v>209</v>
      </c>
      <c r="D149" s="827">
        <f>N102</f>
        <v>28</v>
      </c>
      <c r="E149" s="769">
        <f>MAX(0.1*C149, 0.8*D149)</f>
        <v>22.400000000000002</v>
      </c>
      <c r="F149" s="768">
        <f>MAX(C149, 8*D149)</f>
        <v>224</v>
      </c>
      <c r="G149" s="730" t="s">
        <v>1907</v>
      </c>
      <c r="H149" s="811">
        <f>(C149+0.5*D149)/(E149+D149)/B149</f>
        <v>2.9013791308873298</v>
      </c>
      <c r="I149" s="780">
        <f>C149+0.5*D149</f>
        <v>223</v>
      </c>
      <c r="J149" s="780">
        <f>C149*D149/(2*C149+D149)</f>
        <v>13.121076233183857</v>
      </c>
      <c r="K149" s="781">
        <f>E149*(C149+0.5*D149)/C149/(E149+D149)</f>
        <v>0.47421584263689531</v>
      </c>
      <c r="L149" s="779"/>
      <c r="M149" s="844"/>
      <c r="N149" s="847"/>
      <c r="O149" s="838">
        <f>(C149+0.5*D149)/(F149+D149)/B149</f>
        <v>0.58027582617746609</v>
      </c>
      <c r="P149" s="780">
        <f>C149+0.5*D149</f>
        <v>223</v>
      </c>
      <c r="Q149" s="780">
        <f>C149*D149/(2*C149+D149)</f>
        <v>13.121076233183857</v>
      </c>
      <c r="R149" s="781">
        <f>F149*(C149+0.5*D149)/C149/(F149+D149)</f>
        <v>0.94843168527379051</v>
      </c>
      <c r="S149" s="828"/>
      <c r="T149" s="829"/>
      <c r="U149" s="830"/>
    </row>
    <row r="150" spans="2:21" x14ac:dyDescent="0.4">
      <c r="G150" s="732" t="s">
        <v>1905</v>
      </c>
      <c r="H150" s="817">
        <f>C152/B152/(D152+E152)</f>
        <v>3.0825933992293546</v>
      </c>
      <c r="I150" s="774">
        <f>C152</f>
        <v>230</v>
      </c>
      <c r="J150" s="818" t="s">
        <v>33</v>
      </c>
      <c r="K150" s="819" t="s">
        <v>33</v>
      </c>
      <c r="L150" s="773"/>
      <c r="M150" s="842"/>
      <c r="N150" s="845"/>
      <c r="O150" s="836">
        <f>C152/B152/(D152+F152)</f>
        <v>0.5704011408022821</v>
      </c>
      <c r="P150" s="775">
        <f>C152</f>
        <v>230</v>
      </c>
      <c r="Q150" s="820" t="s">
        <v>33</v>
      </c>
      <c r="R150" s="821" t="s">
        <v>33</v>
      </c>
      <c r="S150" s="822"/>
      <c r="T150" s="823"/>
      <c r="U150" s="824"/>
    </row>
    <row r="151" spans="2:21" ht="16.2" thickBot="1" x14ac:dyDescent="0.45">
      <c r="B151" s="1409" t="s">
        <v>1934</v>
      </c>
      <c r="C151" s="1409"/>
      <c r="D151" s="1409"/>
      <c r="G151" s="729" t="s">
        <v>1906</v>
      </c>
      <c r="H151" s="757">
        <f>(C152+0.5*D152)/(E152+0.5*D152)/B152</f>
        <v>4.3554555680539977</v>
      </c>
      <c r="I151" s="758">
        <f>C152+0.5*D152</f>
        <v>242</v>
      </c>
      <c r="J151" s="758">
        <f>C152*D152/(2*C152+D152)</f>
        <v>11.404958677685951</v>
      </c>
      <c r="K151" s="759" t="s">
        <v>33</v>
      </c>
      <c r="L151" s="757">
        <f>H151</f>
        <v>4.3554555680539977</v>
      </c>
      <c r="M151" s="843">
        <f xml:space="preserve"> H151/I151</f>
        <v>1.7997750281214867E-2</v>
      </c>
      <c r="N151" s="846">
        <f xml:space="preserve"> H151*J151</f>
        <v>49.673790776153034</v>
      </c>
      <c r="O151" s="837">
        <f>(C152+0.5*D152)/(F152+0.5*D152)/B152</f>
        <v>0.62992125984252023</v>
      </c>
      <c r="P151" s="758">
        <f>C152+0.5*D152</f>
        <v>242</v>
      </c>
      <c r="Q151" s="758">
        <f>C152*D152/(2*C152+D152)</f>
        <v>11.404958677685951</v>
      </c>
      <c r="R151" s="759" t="s">
        <v>33</v>
      </c>
      <c r="S151" s="757">
        <f>O151</f>
        <v>0.62992125984252023</v>
      </c>
      <c r="T151" s="728">
        <f xml:space="preserve"> O151/P151</f>
        <v>2.6029804125723977E-3</v>
      </c>
      <c r="U151" s="609">
        <f xml:space="preserve"> O151*Q151</f>
        <v>7.184225938699818</v>
      </c>
    </row>
    <row r="152" spans="2:21" ht="16.2" thickBot="1" x14ac:dyDescent="0.45">
      <c r="B152" s="825">
        <f>L103</f>
        <v>1.5874999999999986</v>
      </c>
      <c r="C152" s="826">
        <f>M103</f>
        <v>230</v>
      </c>
      <c r="D152" s="827">
        <f>N103</f>
        <v>24</v>
      </c>
      <c r="E152" s="769">
        <f>MAX(0.1*C152, 0.8*D152)</f>
        <v>23</v>
      </c>
      <c r="F152" s="768">
        <f>MAX(C152, 8*D152)</f>
        <v>230</v>
      </c>
      <c r="G152" s="730" t="s">
        <v>1907</v>
      </c>
      <c r="H152" s="811">
        <f>(C152+0.5*D152)/(E152+D152)/B152</f>
        <v>3.2434243591891465</v>
      </c>
      <c r="I152" s="780">
        <f>C152+0.5*D152</f>
        <v>242</v>
      </c>
      <c r="J152" s="780">
        <f>C152*D152/(2*C152+D152)</f>
        <v>11.404958677685951</v>
      </c>
      <c r="K152" s="781">
        <f>E152*(C152+0.5*D152)/C152/(E152+D152)</f>
        <v>0.51489361702127656</v>
      </c>
      <c r="L152" s="779"/>
      <c r="M152" s="844"/>
      <c r="N152" s="847"/>
      <c r="O152" s="838">
        <f>(C152+0.5*D152)/(F152+D152)/B152</f>
        <v>0.60016120032240117</v>
      </c>
      <c r="P152" s="780">
        <f>C152+0.5*D152</f>
        <v>242</v>
      </c>
      <c r="Q152" s="780">
        <f>C152*D152/(2*C152+D152)</f>
        <v>11.404958677685951</v>
      </c>
      <c r="R152" s="781">
        <f>F152*(C152+0.5*D152)/C152/(F152+D152)</f>
        <v>0.952755905511811</v>
      </c>
      <c r="S152" s="828"/>
      <c r="T152" s="829"/>
      <c r="U152" s="830"/>
    </row>
    <row r="153" spans="2:21" x14ac:dyDescent="0.4">
      <c r="G153" s="732" t="s">
        <v>1905</v>
      </c>
      <c r="H153" s="817">
        <f>C155/B155/(D155+E155)</f>
        <v>3.7307230584541462</v>
      </c>
      <c r="I153" s="774">
        <f>C155</f>
        <v>202</v>
      </c>
      <c r="J153" s="818" t="s">
        <v>33</v>
      </c>
      <c r="K153" s="819" t="s">
        <v>33</v>
      </c>
      <c r="L153" s="773"/>
      <c r="M153" s="842"/>
      <c r="N153" s="845"/>
      <c r="O153" s="836">
        <f>C155/B155/(D155+F155)</f>
        <v>0.72963698753837725</v>
      </c>
      <c r="P153" s="775">
        <f>C155</f>
        <v>202</v>
      </c>
      <c r="Q153" s="820" t="s">
        <v>33</v>
      </c>
      <c r="R153" s="821" t="s">
        <v>33</v>
      </c>
      <c r="S153" s="822"/>
      <c r="T153" s="823"/>
      <c r="U153" s="824"/>
    </row>
    <row r="154" spans="2:21" ht="16.2" thickBot="1" x14ac:dyDescent="0.45">
      <c r="B154" s="1409" t="s">
        <v>1935</v>
      </c>
      <c r="C154" s="1409"/>
      <c r="D154" s="1409"/>
      <c r="G154" s="729" t="s">
        <v>1906</v>
      </c>
      <c r="H154" s="757">
        <f>(C155+0.5*D155)/(E155+0.5*D155)/B155</f>
        <v>5.425275700342242</v>
      </c>
      <c r="I154" s="758">
        <f>C155+0.5*D155</f>
        <v>214</v>
      </c>
      <c r="J154" s="758">
        <f>C155*D155/(2*C155+D155)</f>
        <v>11.327102803738319</v>
      </c>
      <c r="K154" s="759" t="s">
        <v>33</v>
      </c>
      <c r="L154" s="757">
        <f>H154</f>
        <v>5.425275700342242</v>
      </c>
      <c r="M154" s="843">
        <f xml:space="preserve"> H154/I154</f>
        <v>2.5351755609075897E-2</v>
      </c>
      <c r="N154" s="846">
        <f xml:space="preserve"> H154*J154</f>
        <v>61.452655596399978</v>
      </c>
      <c r="O154" s="837">
        <f>(C155+0.5*D155)/(F155+0.5*D155)/B155</f>
        <v>0.81632653061224392</v>
      </c>
      <c r="P154" s="758">
        <f>C155+0.5*D155</f>
        <v>214</v>
      </c>
      <c r="Q154" s="758">
        <f>C155*D155/(2*C155+D155)</f>
        <v>11.327102803738319</v>
      </c>
      <c r="R154" s="759" t="s">
        <v>33</v>
      </c>
      <c r="S154" s="757">
        <f>O154</f>
        <v>0.81632653061224392</v>
      </c>
      <c r="T154" s="728">
        <f xml:space="preserve"> O154/P154</f>
        <v>3.8146099561319809E-3</v>
      </c>
      <c r="U154" s="609">
        <f xml:space="preserve"> O154*Q154</f>
        <v>9.2466145336639229</v>
      </c>
    </row>
    <row r="155" spans="2:21" ht="16.2" thickBot="1" x14ac:dyDescent="0.45">
      <c r="B155" s="825">
        <f>L104</f>
        <v>1.2250000000000014</v>
      </c>
      <c r="C155" s="826">
        <f>M104</f>
        <v>202</v>
      </c>
      <c r="D155" s="827">
        <f>N104</f>
        <v>24</v>
      </c>
      <c r="E155" s="769">
        <f>MAX(0.1*C155, 0.8*D155)</f>
        <v>20.200000000000003</v>
      </c>
      <c r="F155" s="768">
        <f>MAX(C155, 8*D155)</f>
        <v>202</v>
      </c>
      <c r="G155" s="730" t="s">
        <v>1907</v>
      </c>
      <c r="H155" s="811">
        <f>(C155+0.5*D155)/(E155+D155)/B155</f>
        <v>3.952350170837561</v>
      </c>
      <c r="I155" s="780">
        <f>C155+0.5*D155</f>
        <v>214</v>
      </c>
      <c r="J155" s="780">
        <f>C155*D155/(2*C155+D155)</f>
        <v>11.327102803738319</v>
      </c>
      <c r="K155" s="781">
        <f>E155*(C155+0.5*D155)/C155/(E155+D155)</f>
        <v>0.48416289592760181</v>
      </c>
      <c r="L155" s="779"/>
      <c r="M155" s="844"/>
      <c r="N155" s="847"/>
      <c r="O155" s="838">
        <f>(C155+0.5*D155)/(F155+D155)/B155</f>
        <v>0.77298175907531064</v>
      </c>
      <c r="P155" s="780">
        <f>C155+0.5*D155</f>
        <v>214</v>
      </c>
      <c r="Q155" s="780">
        <f>C155*D155/(2*C155+D155)</f>
        <v>11.327102803738319</v>
      </c>
      <c r="R155" s="781">
        <f>F155*(C155+0.5*D155)/C155/(F155+D155)</f>
        <v>0.94690265486725667</v>
      </c>
      <c r="S155" s="828"/>
      <c r="T155" s="829"/>
      <c r="U155" s="830"/>
    </row>
    <row r="156" spans="2:21" x14ac:dyDescent="0.4">
      <c r="G156" s="732" t="s">
        <v>1905</v>
      </c>
      <c r="H156" s="817">
        <f>C158/B158/(D158+E158)</f>
        <v>2.9225255031706632</v>
      </c>
      <c r="I156" s="774">
        <f>C158</f>
        <v>265</v>
      </c>
      <c r="J156" s="818" t="s">
        <v>33</v>
      </c>
      <c r="K156" s="819" t="s">
        <v>33</v>
      </c>
      <c r="L156" s="773"/>
      <c r="M156" s="842"/>
      <c r="N156" s="845"/>
      <c r="O156" s="836">
        <f>C158/B158/(D158+F158)</f>
        <v>0.57564896274573663</v>
      </c>
      <c r="P156" s="775">
        <f>C158</f>
        <v>265</v>
      </c>
      <c r="Q156" s="820" t="s">
        <v>33</v>
      </c>
      <c r="R156" s="821" t="s">
        <v>33</v>
      </c>
      <c r="S156" s="822"/>
      <c r="T156" s="823"/>
      <c r="U156" s="824"/>
    </row>
    <row r="157" spans="2:21" ht="16.2" thickBot="1" x14ac:dyDescent="0.45">
      <c r="B157" s="1409" t="s">
        <v>1936</v>
      </c>
      <c r="C157" s="1409"/>
      <c r="D157" s="1409"/>
      <c r="G157" s="729" t="s">
        <v>1906</v>
      </c>
      <c r="H157" s="757">
        <f>(C158+0.5*D158)/(E158+0.5*D158)/B158</f>
        <v>4.2656546489563549</v>
      </c>
      <c r="I157" s="758">
        <f>C158+0.5*D158</f>
        <v>281</v>
      </c>
      <c r="J157" s="758">
        <f>C158*D158/(2*C158+D158)</f>
        <v>15.088967971530248</v>
      </c>
      <c r="K157" s="759" t="s">
        <v>33</v>
      </c>
      <c r="L157" s="757">
        <f>H157</f>
        <v>4.2656546489563549</v>
      </c>
      <c r="M157" s="843">
        <f xml:space="preserve"> H157/I157</f>
        <v>1.518026565464895E-2</v>
      </c>
      <c r="N157" s="846">
        <f xml:space="preserve"> H157*J157</f>
        <v>64.364326375711542</v>
      </c>
      <c r="O157" s="837">
        <f>(C158+0.5*D158)/(F158+0.5*D158)/B158</f>
        <v>0.64516129032258029</v>
      </c>
      <c r="P157" s="758">
        <f>C158+0.5*D158</f>
        <v>281</v>
      </c>
      <c r="Q157" s="758">
        <f>C158*D158/(2*C158+D158)</f>
        <v>15.088967971530248</v>
      </c>
      <c r="R157" s="759" t="s">
        <v>33</v>
      </c>
      <c r="S157" s="757">
        <f>O157</f>
        <v>0.64516129032258029</v>
      </c>
      <c r="T157" s="728">
        <f xml:space="preserve"> O157/P157</f>
        <v>2.2959476523935242E-3</v>
      </c>
      <c r="U157" s="609">
        <f xml:space="preserve"> O157*Q157</f>
        <v>9.7348180461485416</v>
      </c>
    </row>
    <row r="158" spans="2:21" ht="15.6" customHeight="1" thickBot="1" x14ac:dyDescent="0.45">
      <c r="B158" s="825">
        <f>L105</f>
        <v>1.5500000000000007</v>
      </c>
      <c r="C158" s="826">
        <f>M105</f>
        <v>265</v>
      </c>
      <c r="D158" s="827">
        <f>N105</f>
        <v>32</v>
      </c>
      <c r="E158" s="769">
        <f>MAX(0.1*C158, 0.8*D158)</f>
        <v>26.5</v>
      </c>
      <c r="F158" s="768">
        <f>MAX(C158, 8*D158)</f>
        <v>265</v>
      </c>
      <c r="G158" s="730" t="s">
        <v>1907</v>
      </c>
      <c r="H158" s="811">
        <f>(C158+0.5*D158)/(E158+D158)/B158</f>
        <v>3.0989798731734202</v>
      </c>
      <c r="I158" s="780">
        <f>C158+0.5*D158</f>
        <v>281</v>
      </c>
      <c r="J158" s="780">
        <f>C158*D158/(2*C158+D158)</f>
        <v>15.088967971530248</v>
      </c>
      <c r="K158" s="781">
        <f>E158*(C158+0.5*D158)/C158/(E158+D158)</f>
        <v>0.48034188034188036</v>
      </c>
      <c r="L158" s="779"/>
      <c r="M158" s="844"/>
      <c r="N158" s="847"/>
      <c r="O158" s="838">
        <f>(C158+0.5*D158)/(F158+D158)/B158</f>
        <v>0.61040512653415857</v>
      </c>
      <c r="P158" s="780">
        <f>C158+0.5*D158</f>
        <v>281</v>
      </c>
      <c r="Q158" s="780">
        <f>C158*D158/(2*C158+D158)</f>
        <v>15.088967971530248</v>
      </c>
      <c r="R158" s="781">
        <f>F158*(C158+0.5*D158)/C158/(F158+D158)</f>
        <v>0.94612794612794615</v>
      </c>
      <c r="S158" s="828"/>
      <c r="T158" s="829"/>
      <c r="U158" s="830"/>
    </row>
    <row r="159" spans="2:21" x14ac:dyDescent="0.4">
      <c r="B159" s="885"/>
      <c r="C159" s="885"/>
      <c r="D159" s="885"/>
      <c r="E159" s="885"/>
      <c r="F159" s="885"/>
      <c r="G159" s="970" t="s">
        <v>1905</v>
      </c>
      <c r="H159" s="971">
        <f>C161/B161/(D161+E161)</f>
        <v>2.9100529100529133</v>
      </c>
      <c r="I159" s="972">
        <f>C161</f>
        <v>154</v>
      </c>
      <c r="J159" s="973" t="s">
        <v>33</v>
      </c>
      <c r="K159" s="974" t="s">
        <v>33</v>
      </c>
      <c r="L159" s="971">
        <f>H159</f>
        <v>2.9100529100529133</v>
      </c>
      <c r="M159" s="975">
        <f>H159/I159</f>
        <v>1.8896447467876061E-2</v>
      </c>
      <c r="N159" s="976"/>
      <c r="O159" s="977">
        <f>C161/B161/(D161+F161)</f>
        <v>0.58201058201058264</v>
      </c>
      <c r="P159" s="978">
        <f>C161</f>
        <v>154</v>
      </c>
      <c r="Q159" s="979" t="s">
        <v>33</v>
      </c>
      <c r="R159" s="980" t="s">
        <v>33</v>
      </c>
      <c r="S159" s="981"/>
      <c r="T159" s="982"/>
      <c r="U159" s="983"/>
    </row>
    <row r="160" spans="2:21" ht="16.2" thickBot="1" x14ac:dyDescent="0.45">
      <c r="B160" s="1410" t="s">
        <v>1937</v>
      </c>
      <c r="C160" s="1410"/>
      <c r="D160" s="1410"/>
      <c r="E160" s="885"/>
      <c r="F160" s="885"/>
      <c r="G160" s="886" t="s">
        <v>1906</v>
      </c>
      <c r="H160" s="887">
        <f>(C161+0.5*D161)/(E161+0.5*D161)/B161</f>
        <v>4.3040293040293083</v>
      </c>
      <c r="I160" s="888">
        <f>C161+0.5*D161</f>
        <v>164.5</v>
      </c>
      <c r="J160" s="888">
        <f>C161*D161/(2*C161+D161)</f>
        <v>9.8297872340425538</v>
      </c>
      <c r="K160" s="889" t="s">
        <v>33</v>
      </c>
      <c r="L160" s="887">
        <f>H160</f>
        <v>4.3040293040293083</v>
      </c>
      <c r="M160" s="890">
        <f xml:space="preserve"> H160/I160</f>
        <v>2.6164311878597617E-2</v>
      </c>
      <c r="N160" s="891">
        <f xml:space="preserve"> H160*J160</f>
        <v>42.307692307692349</v>
      </c>
      <c r="O160" s="892">
        <f>(C161+0.5*D161)/(F161+0.5*D161)/B161</f>
        <v>0.65826330532212951</v>
      </c>
      <c r="P160" s="888">
        <f>C161+0.5*D161</f>
        <v>164.5</v>
      </c>
      <c r="Q160" s="888">
        <f>C161*D161/(2*C161+D161)</f>
        <v>9.8297872340425538</v>
      </c>
      <c r="R160" s="889" t="s">
        <v>33</v>
      </c>
      <c r="S160" s="887">
        <f>O160</f>
        <v>0.65826330532212951</v>
      </c>
      <c r="T160" s="893">
        <f xml:space="preserve"> O160/P160</f>
        <v>4.0016006402561061E-3</v>
      </c>
      <c r="U160" s="894">
        <f xml:space="preserve"> O160*Q160</f>
        <v>6.4705882352941249</v>
      </c>
    </row>
    <row r="161" spans="2:21" ht="16.2" thickBot="1" x14ac:dyDescent="0.45">
      <c r="B161" s="825">
        <f>L106</f>
        <v>1.3999999999999986</v>
      </c>
      <c r="C161" s="826">
        <f>M106</f>
        <v>154</v>
      </c>
      <c r="D161" s="827">
        <f>N106</f>
        <v>21</v>
      </c>
      <c r="E161" s="769">
        <f>MAX(0.1*C161, 0.8*D161)</f>
        <v>16.8</v>
      </c>
      <c r="F161" s="768">
        <f>MAX(C161, 8*D161)</f>
        <v>168</v>
      </c>
      <c r="G161" s="730" t="s">
        <v>1907</v>
      </c>
      <c r="H161" s="811">
        <f>(C161+0.5*D161)/(E161+D161)/B161</f>
        <v>3.1084656084656119</v>
      </c>
      <c r="I161" s="780">
        <f>C161+0.5*D161</f>
        <v>164.5</v>
      </c>
      <c r="J161" s="780">
        <f>C161*D161/(2*C161+D161)</f>
        <v>9.8297872340425538</v>
      </c>
      <c r="K161" s="781">
        <f>E161*(C161+0.5*D161)/C161/(E161+D161)</f>
        <v>0.47474747474747481</v>
      </c>
      <c r="L161" s="779"/>
      <c r="M161" s="844"/>
      <c r="N161" s="847"/>
      <c r="O161" s="838">
        <f>(C161+0.5*D161)/(F161+D161)/B161</f>
        <v>0.6216931216931223</v>
      </c>
      <c r="P161" s="780">
        <f>C161+0.5*D161</f>
        <v>164.5</v>
      </c>
      <c r="Q161" s="780">
        <f>C161*D161/(2*C161+D161)</f>
        <v>9.8297872340425538</v>
      </c>
      <c r="R161" s="781">
        <f>F161*(C161+0.5*D161)/C161/(F161+D161)</f>
        <v>0.94949494949494961</v>
      </c>
      <c r="S161" s="828"/>
      <c r="T161" s="829"/>
      <c r="U161" s="830"/>
    </row>
    <row r="162" spans="2:21" x14ac:dyDescent="0.4">
      <c r="G162" s="732" t="s">
        <v>1905</v>
      </c>
      <c r="H162" s="817">
        <f>C164/B164/(D164+E164)</f>
        <v>5.5609756097560981</v>
      </c>
      <c r="I162" s="774">
        <f>C164</f>
        <v>228</v>
      </c>
      <c r="J162" s="818" t="s">
        <v>33</v>
      </c>
      <c r="K162" s="819" t="s">
        <v>33</v>
      </c>
      <c r="L162" s="773"/>
      <c r="M162" s="842"/>
      <c r="N162" s="845"/>
      <c r="O162" s="836">
        <f>C164/B164/(D164+F164)</f>
        <v>0.76638655462184879</v>
      </c>
      <c r="P162" s="775">
        <f>C164</f>
        <v>228</v>
      </c>
      <c r="Q162" s="820" t="s">
        <v>33</v>
      </c>
      <c r="R162" s="821" t="s">
        <v>33</v>
      </c>
      <c r="S162" s="822"/>
      <c r="T162" s="823"/>
      <c r="U162" s="824"/>
    </row>
    <row r="163" spans="2:21" ht="16.2" thickBot="1" x14ac:dyDescent="0.45">
      <c r="B163" s="1409" t="s">
        <v>1938</v>
      </c>
      <c r="C163" s="1409"/>
      <c r="D163" s="1409"/>
      <c r="G163" s="729" t="s">
        <v>1906</v>
      </c>
      <c r="H163" s="757">
        <f>(C164+0.5*D164)/(E164+0.5*D164)/B164</f>
        <v>6.7050359712230216</v>
      </c>
      <c r="I163" s="758">
        <f>C164+0.5*D164</f>
        <v>233</v>
      </c>
      <c r="J163" s="758">
        <f>C164*D164/(2*C164+D164)</f>
        <v>4.8927038626609445</v>
      </c>
      <c r="K163" s="759" t="s">
        <v>33</v>
      </c>
      <c r="L163" s="757">
        <f>H163</f>
        <v>6.7050359712230216</v>
      </c>
      <c r="M163" s="843">
        <f xml:space="preserve"> H163/I163</f>
        <v>2.8776978417266189E-2</v>
      </c>
      <c r="N163" s="846">
        <f xml:space="preserve"> H163*J163</f>
        <v>32.805755395683455</v>
      </c>
      <c r="O163" s="837">
        <f>(C164+0.5*D164)/(F164+0.5*D164)/B164</f>
        <v>0.8</v>
      </c>
      <c r="P163" s="758">
        <f>C164+0.5*D164</f>
        <v>233</v>
      </c>
      <c r="Q163" s="758">
        <f>C164*D164/(2*C164+D164)</f>
        <v>4.8927038626609445</v>
      </c>
      <c r="R163" s="759" t="s">
        <v>33</v>
      </c>
      <c r="S163" s="757">
        <f>O163</f>
        <v>0.8</v>
      </c>
      <c r="T163" s="728">
        <f xml:space="preserve"> O163/P163</f>
        <v>3.4334763948497857E-3</v>
      </c>
      <c r="U163" s="609">
        <f xml:space="preserve"> O163*Q163</f>
        <v>3.9141630901287559</v>
      </c>
    </row>
    <row r="164" spans="2:21" ht="16.2" thickBot="1" x14ac:dyDescent="0.45">
      <c r="B164" s="825">
        <f>L107</f>
        <v>1.25</v>
      </c>
      <c r="C164" s="826">
        <f>M107</f>
        <v>228</v>
      </c>
      <c r="D164" s="827">
        <f>N107</f>
        <v>10</v>
      </c>
      <c r="E164" s="769">
        <f>MAX(0.1*C164, 0.8*D164)</f>
        <v>22.8</v>
      </c>
      <c r="F164" s="768">
        <f>MAX(C164, 8*D164)</f>
        <v>228</v>
      </c>
      <c r="G164" s="730" t="s">
        <v>1907</v>
      </c>
      <c r="H164" s="811">
        <f>(C164+0.5*D164)/(E164+D164)/B164</f>
        <v>5.6829268292682933</v>
      </c>
      <c r="I164" s="780">
        <f>C164+0.5*D164</f>
        <v>233</v>
      </c>
      <c r="J164" s="780">
        <f>C164*D164/(2*C164+D164)</f>
        <v>4.8927038626609445</v>
      </c>
      <c r="K164" s="781">
        <f>E164*(C164+0.5*D164)/C164/(E164+D164)</f>
        <v>0.71036585365853666</v>
      </c>
      <c r="L164" s="779"/>
      <c r="M164" s="844"/>
      <c r="N164" s="847"/>
      <c r="O164" s="838">
        <f>(C164+0.5*D164)/(F164+D164)/B164</f>
        <v>0.78319327731092436</v>
      </c>
      <c r="P164" s="780">
        <f>C164+0.5*D164</f>
        <v>233</v>
      </c>
      <c r="Q164" s="780">
        <f>C164*D164/(2*C164+D164)</f>
        <v>4.8927038626609445</v>
      </c>
      <c r="R164" s="781">
        <f>F164*(C164+0.5*D164)/C164/(F164+D164)</f>
        <v>0.97899159663865543</v>
      </c>
      <c r="S164" s="828"/>
      <c r="T164" s="829"/>
      <c r="U164" s="830"/>
    </row>
    <row r="167" spans="2:21" x14ac:dyDescent="0.4">
      <c r="B167" s="36" t="s">
        <v>2139</v>
      </c>
    </row>
    <row r="168" spans="2:21" x14ac:dyDescent="0.4">
      <c r="B168" s="36" t="s">
        <v>2093</v>
      </c>
      <c r="J168" s="36" t="s">
        <v>2094</v>
      </c>
      <c r="Q168" s="36" t="s">
        <v>2097</v>
      </c>
    </row>
    <row r="169" spans="2:21" x14ac:dyDescent="0.4">
      <c r="B169" s="94" t="s">
        <v>2098</v>
      </c>
      <c r="J169" s="94" t="s">
        <v>2099</v>
      </c>
      <c r="Q169" s="94" t="s">
        <v>2100</v>
      </c>
    </row>
    <row r="170" spans="2:21" x14ac:dyDescent="0.4">
      <c r="B170" s="94" t="s">
        <v>2019</v>
      </c>
      <c r="J170" s="94" t="s">
        <v>2019</v>
      </c>
      <c r="Q170" s="94" t="s">
        <v>2137</v>
      </c>
    </row>
    <row r="171" spans="2:21" x14ac:dyDescent="0.4">
      <c r="B171" s="37" t="s">
        <v>2095</v>
      </c>
      <c r="J171" s="94" t="s">
        <v>2096</v>
      </c>
      <c r="Q171" s="94" t="s">
        <v>2096</v>
      </c>
    </row>
    <row r="172" spans="2:21" x14ac:dyDescent="0.4">
      <c r="B172" s="94" t="s">
        <v>2134</v>
      </c>
      <c r="J172" s="37" t="s">
        <v>2095</v>
      </c>
      <c r="Q172" s="37" t="s">
        <v>2095</v>
      </c>
    </row>
    <row r="173" spans="2:21" x14ac:dyDescent="0.4">
      <c r="B173" s="94" t="s">
        <v>2135</v>
      </c>
      <c r="J173" s="94" t="s">
        <v>2136</v>
      </c>
      <c r="Q173" s="94" t="s">
        <v>2136</v>
      </c>
    </row>
    <row r="174" spans="2:21" x14ac:dyDescent="0.4">
      <c r="B174" s="94" t="s">
        <v>2138</v>
      </c>
      <c r="J174" s="94" t="s">
        <v>2135</v>
      </c>
      <c r="Q174" s="94" t="s">
        <v>2135</v>
      </c>
    </row>
    <row r="175" spans="2:21" x14ac:dyDescent="0.4">
      <c r="J175" s="94" t="s">
        <v>2138</v>
      </c>
      <c r="Q175" s="94" t="s">
        <v>2138</v>
      </c>
    </row>
    <row r="204" spans="2:2" x14ac:dyDescent="0.4">
      <c r="B204" s="36" t="s">
        <v>2101</v>
      </c>
    </row>
    <row r="205" spans="2:2" x14ac:dyDescent="0.4">
      <c r="B205" s="94" t="s">
        <v>2140</v>
      </c>
    </row>
    <row r="206" spans="2:2" x14ac:dyDescent="0.4">
      <c r="B206" s="94" t="s">
        <v>2143</v>
      </c>
    </row>
    <row r="207" spans="2:2" x14ac:dyDescent="0.4">
      <c r="B207" s="94" t="s">
        <v>2144</v>
      </c>
    </row>
    <row r="208" spans="2:2" x14ac:dyDescent="0.4">
      <c r="B208" s="94" t="s">
        <v>2145</v>
      </c>
    </row>
    <row r="210" spans="2:2" x14ac:dyDescent="0.4">
      <c r="B210" s="94" t="s">
        <v>2141</v>
      </c>
    </row>
    <row r="211" spans="2:2" x14ac:dyDescent="0.4">
      <c r="B211" s="94" t="s">
        <v>2142</v>
      </c>
    </row>
    <row r="212" spans="2:2" x14ac:dyDescent="0.4">
      <c r="B212" s="94" t="s">
        <v>2148</v>
      </c>
    </row>
    <row r="213" spans="2:2" x14ac:dyDescent="0.4">
      <c r="B213" s="94" t="s">
        <v>2147</v>
      </c>
    </row>
    <row r="214" spans="2:2" x14ac:dyDescent="0.4">
      <c r="B214" s="94" t="s">
        <v>2146</v>
      </c>
    </row>
    <row r="238" spans="2:2" x14ac:dyDescent="0.4">
      <c r="B238" s="94" t="s">
        <v>2149</v>
      </c>
    </row>
    <row r="239" spans="2:2" x14ac:dyDescent="0.4">
      <c r="B239" s="94" t="s">
        <v>2147</v>
      </c>
    </row>
    <row r="240" spans="2:2" x14ac:dyDescent="0.4">
      <c r="B240" s="94" t="s">
        <v>2150</v>
      </c>
    </row>
    <row r="263" spans="2:9" x14ac:dyDescent="0.4">
      <c r="B263" s="94" t="s">
        <v>2151</v>
      </c>
    </row>
    <row r="265" spans="2:9" ht="16.2" thickBot="1" x14ac:dyDescent="0.45">
      <c r="B265" s="957" t="s">
        <v>2105</v>
      </c>
      <c r="C265" s="897">
        <v>30</v>
      </c>
      <c r="D265" s="957" t="s">
        <v>2106</v>
      </c>
      <c r="E265" s="897">
        <v>36</v>
      </c>
    </row>
    <row r="266" spans="2:9" ht="17.399999999999999" customHeight="1" x14ac:dyDescent="0.4">
      <c r="B266" s="1448"/>
      <c r="C266" s="1450"/>
      <c r="D266" s="1366" t="s">
        <v>2103</v>
      </c>
      <c r="E266" s="1411"/>
      <c r="F266" s="1411"/>
      <c r="G266" s="1411"/>
      <c r="H266" s="1367"/>
      <c r="I266" s="94" t="s">
        <v>2107</v>
      </c>
    </row>
    <row r="267" spans="2:9" ht="16.2" thickBot="1" x14ac:dyDescent="0.45">
      <c r="B267" s="1449"/>
      <c r="C267" s="1451"/>
      <c r="D267" s="895" t="s">
        <v>2110</v>
      </c>
      <c r="E267" s="835" t="s">
        <v>1917</v>
      </c>
      <c r="F267" s="763" t="s">
        <v>1918</v>
      </c>
      <c r="G267" s="896" t="s">
        <v>1909</v>
      </c>
      <c r="H267" s="898" t="s">
        <v>1910</v>
      </c>
      <c r="I267" s="94" t="s">
        <v>2108</v>
      </c>
    </row>
    <row r="268" spans="2:9" x14ac:dyDescent="0.4">
      <c r="B268" s="1452" t="s">
        <v>2103</v>
      </c>
      <c r="C268" s="732" t="s">
        <v>1905</v>
      </c>
      <c r="D268" s="773" t="s">
        <v>2114</v>
      </c>
      <c r="E268" s="969" t="s">
        <v>2113</v>
      </c>
      <c r="F268" s="965" t="s">
        <v>9</v>
      </c>
      <c r="G268" s="962" t="s">
        <v>2116</v>
      </c>
      <c r="H268" s="964" t="s">
        <v>9</v>
      </c>
      <c r="I268" s="94" t="s">
        <v>2109</v>
      </c>
    </row>
    <row r="269" spans="2:9" ht="16.2" thickBot="1" x14ac:dyDescent="0.45">
      <c r="B269" s="1452"/>
      <c r="C269" s="730" t="s">
        <v>2102</v>
      </c>
      <c r="D269" s="779" t="s">
        <v>2115</v>
      </c>
      <c r="E269" s="961" t="s">
        <v>2112</v>
      </c>
      <c r="F269" s="966" t="s">
        <v>2111</v>
      </c>
      <c r="G269" s="963" t="s">
        <v>2117</v>
      </c>
      <c r="H269" s="959" t="s">
        <v>2118</v>
      </c>
    </row>
    <row r="270" spans="2:9" x14ac:dyDescent="0.4">
      <c r="B270" s="1446" t="s">
        <v>2104</v>
      </c>
      <c r="C270" s="967" t="s">
        <v>1905</v>
      </c>
      <c r="D270" s="984">
        <f>0.45*C265</f>
        <v>13.5</v>
      </c>
      <c r="E270" s="985">
        <f>0.54*C265/E265</f>
        <v>0.45000000000000007</v>
      </c>
      <c r="F270" s="986" t="s">
        <v>9</v>
      </c>
      <c r="G270" s="987">
        <f>0.8*E265</f>
        <v>28.8</v>
      </c>
      <c r="H270" s="988" t="s">
        <v>9</v>
      </c>
    </row>
    <row r="271" spans="2:9" ht="16.2" thickBot="1" x14ac:dyDescent="0.45">
      <c r="B271" s="1447"/>
      <c r="C271" s="214" t="s">
        <v>2102</v>
      </c>
      <c r="D271" s="958">
        <f>0.6*C265</f>
        <v>18</v>
      </c>
      <c r="E271" s="960">
        <f>1.2*C265/E265</f>
        <v>1</v>
      </c>
      <c r="F271" s="968">
        <f>0.075*C265*E265</f>
        <v>81</v>
      </c>
      <c r="G271" s="963">
        <f>0.5*E265</f>
        <v>18</v>
      </c>
      <c r="H271" s="959">
        <f>0.125*E265</f>
        <v>4.5</v>
      </c>
    </row>
    <row r="277" spans="2:2" x14ac:dyDescent="0.4">
      <c r="B277" s="36" t="s">
        <v>2152</v>
      </c>
    </row>
    <row r="278" spans="2:2" x14ac:dyDescent="0.4">
      <c r="B278" s="94" t="s">
        <v>2159</v>
      </c>
    </row>
    <row r="279" spans="2:2" x14ac:dyDescent="0.4">
      <c r="B279" s="94" t="s">
        <v>2160</v>
      </c>
    </row>
    <row r="280" spans="2:2" x14ac:dyDescent="0.4">
      <c r="B280" s="94" t="s">
        <v>2162</v>
      </c>
    </row>
    <row r="281" spans="2:2" x14ac:dyDescent="0.4">
      <c r="B281" s="94" t="s">
        <v>2182</v>
      </c>
    </row>
    <row r="282" spans="2:2" x14ac:dyDescent="0.4">
      <c r="B282" s="94" t="s">
        <v>2183</v>
      </c>
    </row>
    <row r="283" spans="2:2" x14ac:dyDescent="0.4">
      <c r="B283" s="94" t="s">
        <v>2161</v>
      </c>
    </row>
    <row r="285" spans="2:2" x14ac:dyDescent="0.4">
      <c r="B285" s="94" t="s">
        <v>2163</v>
      </c>
    </row>
    <row r="286" spans="2:2" x14ac:dyDescent="0.4">
      <c r="B286" s="94" t="s">
        <v>2153</v>
      </c>
    </row>
    <row r="287" spans="2:2" x14ac:dyDescent="0.4">
      <c r="B287" s="94" t="s">
        <v>2154</v>
      </c>
    </row>
    <row r="288" spans="2:2" x14ac:dyDescent="0.4">
      <c r="B288" s="37"/>
    </row>
    <row r="303" spans="2:2" x14ac:dyDescent="0.4">
      <c r="B303" s="94" t="s">
        <v>2164</v>
      </c>
    </row>
    <row r="304" spans="2:2" x14ac:dyDescent="0.4">
      <c r="B304" s="94" t="s">
        <v>2155</v>
      </c>
    </row>
    <row r="305" spans="2:2" x14ac:dyDescent="0.4">
      <c r="B305" s="94" t="s">
        <v>2156</v>
      </c>
    </row>
    <row r="322" spans="2:2" x14ac:dyDescent="0.4">
      <c r="B322" s="94" t="s">
        <v>2165</v>
      </c>
    </row>
    <row r="323" spans="2:2" x14ac:dyDescent="0.4">
      <c r="B323" s="94" t="s">
        <v>2157</v>
      </c>
    </row>
    <row r="324" spans="2:2" x14ac:dyDescent="0.4">
      <c r="B324" s="94" t="s">
        <v>2156</v>
      </c>
    </row>
    <row r="325" spans="2:2" x14ac:dyDescent="0.4">
      <c r="B325" s="94" t="s">
        <v>2166</v>
      </c>
    </row>
    <row r="326" spans="2:2" x14ac:dyDescent="0.4">
      <c r="B326" s="52" t="s">
        <v>2158</v>
      </c>
    </row>
    <row r="341" spans="2:2" x14ac:dyDescent="0.4">
      <c r="B341" s="94" t="s">
        <v>2167</v>
      </c>
    </row>
    <row r="342" spans="2:2" x14ac:dyDescent="0.4">
      <c r="B342" s="94" t="s">
        <v>2155</v>
      </c>
    </row>
    <row r="343" spans="2:2" x14ac:dyDescent="0.4">
      <c r="B343" s="94" t="s">
        <v>2168</v>
      </c>
    </row>
    <row r="357" spans="2:2" x14ac:dyDescent="0.4">
      <c r="B357" s="989" t="s">
        <v>2174</v>
      </c>
    </row>
    <row r="358" spans="2:2" x14ac:dyDescent="0.4">
      <c r="B358" s="989" t="s">
        <v>2172</v>
      </c>
    </row>
    <row r="359" spans="2:2" x14ac:dyDescent="0.4">
      <c r="B359" s="989" t="s">
        <v>2173</v>
      </c>
    </row>
    <row r="360" spans="2:2" x14ac:dyDescent="0.4">
      <c r="B360" s="989" t="s">
        <v>2169</v>
      </c>
    </row>
    <row r="361" spans="2:2" x14ac:dyDescent="0.4">
      <c r="B361" s="989" t="s">
        <v>2170</v>
      </c>
    </row>
    <row r="362" spans="2:2" x14ac:dyDescent="0.4">
      <c r="B362" s="37" t="s">
        <v>2171</v>
      </c>
    </row>
  </sheetData>
  <mergeCells count="43">
    <mergeCell ref="B270:B271"/>
    <mergeCell ref="B266:B267"/>
    <mergeCell ref="D266:H266"/>
    <mergeCell ref="C266:C267"/>
    <mergeCell ref="B268:B269"/>
    <mergeCell ref="D24:E24"/>
    <mergeCell ref="D25:E25"/>
    <mergeCell ref="B40:H40"/>
    <mergeCell ref="B140:D140"/>
    <mergeCell ref="B139:D139"/>
    <mergeCell ref="E98:F98"/>
    <mergeCell ref="E96:F96"/>
    <mergeCell ref="E97:F97"/>
    <mergeCell ref="H96:I96"/>
    <mergeCell ref="H97:I97"/>
    <mergeCell ref="D50:E50"/>
    <mergeCell ref="D51:E51"/>
    <mergeCell ref="B110:H116"/>
    <mergeCell ref="H139:K139"/>
    <mergeCell ref="C95:D95"/>
    <mergeCell ref="E95:G95"/>
    <mergeCell ref="S139:U139"/>
    <mergeCell ref="B148:D148"/>
    <mergeCell ref="B151:D151"/>
    <mergeCell ref="L139:N139"/>
    <mergeCell ref="E140:F140"/>
    <mergeCell ref="E141:F141"/>
    <mergeCell ref="B90:H93"/>
    <mergeCell ref="K125:Q129"/>
    <mergeCell ref="K96:N96"/>
    <mergeCell ref="I90:O93"/>
    <mergeCell ref="B163:D163"/>
    <mergeCell ref="B160:D160"/>
    <mergeCell ref="B157:D157"/>
    <mergeCell ref="B154:D154"/>
    <mergeCell ref="B145:D145"/>
    <mergeCell ref="O139:R139"/>
    <mergeCell ref="P96:P98"/>
    <mergeCell ref="G138:N138"/>
    <mergeCell ref="O138:U138"/>
    <mergeCell ref="H136:K137"/>
    <mergeCell ref="L136:N137"/>
    <mergeCell ref="H98:I98"/>
  </mergeCells>
  <phoneticPr fontId="1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B2875-E9A4-412E-8F35-476D7B2B422D}">
  <dimension ref="A1:D1887"/>
  <sheetViews>
    <sheetView zoomScale="85" zoomScaleNormal="85" workbookViewId="0">
      <selection activeCell="T20" sqref="T20"/>
    </sheetView>
  </sheetViews>
  <sheetFormatPr defaultRowHeight="17.399999999999999" x14ac:dyDescent="0.4"/>
  <cols>
    <col min="1" max="1" width="12.8984375" bestFit="1" customWidth="1"/>
    <col min="2" max="4" width="11.69921875" bestFit="1" customWidth="1"/>
  </cols>
  <sheetData>
    <row r="1" spans="1:4" x14ac:dyDescent="0.4">
      <c r="A1" t="s">
        <v>1851</v>
      </c>
      <c r="B1" t="s">
        <v>1854</v>
      </c>
      <c r="C1" t="s">
        <v>1852</v>
      </c>
      <c r="D1" t="s">
        <v>1853</v>
      </c>
    </row>
    <row r="2" spans="1:4" x14ac:dyDescent="0.4">
      <c r="A2" s="709">
        <v>1.4814814814814815E-2</v>
      </c>
      <c r="B2">
        <v>100</v>
      </c>
      <c r="C2">
        <v>23.49</v>
      </c>
      <c r="D2">
        <v>10</v>
      </c>
    </row>
    <row r="3" spans="1:4" x14ac:dyDescent="0.4">
      <c r="A3" s="709">
        <v>1.4930555555555556E-2</v>
      </c>
      <c r="B3">
        <v>100</v>
      </c>
      <c r="C3">
        <v>24.34</v>
      </c>
      <c r="D3">
        <v>10</v>
      </c>
    </row>
    <row r="4" spans="1:4" x14ac:dyDescent="0.4">
      <c r="A4" s="709">
        <v>1.5046296296296295E-2</v>
      </c>
      <c r="B4">
        <v>100</v>
      </c>
      <c r="C4">
        <v>25.38</v>
      </c>
      <c r="D4">
        <v>10</v>
      </c>
    </row>
    <row r="5" spans="1:4" x14ac:dyDescent="0.4">
      <c r="A5" s="709">
        <v>1.5162037037037036E-2</v>
      </c>
      <c r="B5">
        <v>100</v>
      </c>
      <c r="C5">
        <v>26.42</v>
      </c>
      <c r="D5">
        <v>10</v>
      </c>
    </row>
    <row r="6" spans="1:4" x14ac:dyDescent="0.4">
      <c r="A6" s="709">
        <v>1.5277777777777777E-2</v>
      </c>
      <c r="B6">
        <v>100</v>
      </c>
      <c r="C6">
        <v>27.55</v>
      </c>
      <c r="D6">
        <v>10</v>
      </c>
    </row>
    <row r="7" spans="1:4" x14ac:dyDescent="0.4">
      <c r="A7" s="709">
        <v>1.5393518518518518E-2</v>
      </c>
      <c r="B7">
        <v>100</v>
      </c>
      <c r="C7">
        <v>28.59</v>
      </c>
      <c r="D7">
        <v>10</v>
      </c>
    </row>
    <row r="8" spans="1:4" x14ac:dyDescent="0.4">
      <c r="A8" s="709">
        <v>1.5509259259259259E-2</v>
      </c>
      <c r="B8">
        <v>100</v>
      </c>
      <c r="C8">
        <v>29.63</v>
      </c>
      <c r="D8">
        <v>10</v>
      </c>
    </row>
    <row r="9" spans="1:4" x14ac:dyDescent="0.4">
      <c r="A9" s="709">
        <v>1.5625E-2</v>
      </c>
      <c r="B9">
        <v>100</v>
      </c>
      <c r="C9">
        <v>30.67</v>
      </c>
      <c r="D9">
        <v>10</v>
      </c>
    </row>
    <row r="10" spans="1:4" x14ac:dyDescent="0.4">
      <c r="A10" s="709">
        <v>1.5740740740740739E-2</v>
      </c>
      <c r="B10">
        <v>100</v>
      </c>
      <c r="C10">
        <v>31.61</v>
      </c>
      <c r="D10">
        <v>10</v>
      </c>
    </row>
    <row r="11" spans="1:4" x14ac:dyDescent="0.4">
      <c r="A11" s="709">
        <v>1.5856481481481482E-2</v>
      </c>
      <c r="B11">
        <v>100</v>
      </c>
      <c r="C11">
        <v>32.54</v>
      </c>
      <c r="D11">
        <v>10</v>
      </c>
    </row>
    <row r="12" spans="1:4" x14ac:dyDescent="0.4">
      <c r="A12" s="709">
        <v>1.5972222222222221E-2</v>
      </c>
      <c r="B12">
        <v>100</v>
      </c>
      <c r="C12">
        <v>33.49</v>
      </c>
      <c r="D12">
        <v>10</v>
      </c>
    </row>
    <row r="13" spans="1:4" x14ac:dyDescent="0.4">
      <c r="A13" s="709">
        <v>1.6087962962962964E-2</v>
      </c>
      <c r="B13">
        <v>100</v>
      </c>
      <c r="C13">
        <v>34.340000000000003</v>
      </c>
      <c r="D13">
        <v>10</v>
      </c>
    </row>
    <row r="14" spans="1:4" x14ac:dyDescent="0.4">
      <c r="A14" s="709">
        <v>1.6203703703703703E-2</v>
      </c>
      <c r="B14">
        <v>100</v>
      </c>
      <c r="C14">
        <v>35.36</v>
      </c>
      <c r="D14">
        <v>10</v>
      </c>
    </row>
    <row r="15" spans="1:4" x14ac:dyDescent="0.4">
      <c r="A15" s="709">
        <v>1.6319444444444445E-2</v>
      </c>
      <c r="B15">
        <v>100</v>
      </c>
      <c r="C15">
        <v>36.03</v>
      </c>
      <c r="D15">
        <v>10</v>
      </c>
    </row>
    <row r="16" spans="1:4" x14ac:dyDescent="0.4">
      <c r="A16" s="709">
        <v>1.6435185185185185E-2</v>
      </c>
      <c r="B16">
        <v>100</v>
      </c>
      <c r="C16">
        <v>36.950000000000003</v>
      </c>
      <c r="D16">
        <v>10</v>
      </c>
    </row>
    <row r="17" spans="1:4" x14ac:dyDescent="0.4">
      <c r="A17" s="709">
        <v>1.6550925925925927E-2</v>
      </c>
      <c r="B17">
        <v>100</v>
      </c>
      <c r="C17">
        <v>37.71</v>
      </c>
      <c r="D17">
        <v>10</v>
      </c>
    </row>
    <row r="18" spans="1:4" x14ac:dyDescent="0.4">
      <c r="A18" s="709">
        <v>1.6666666666666666E-2</v>
      </c>
      <c r="B18">
        <v>100</v>
      </c>
      <c r="C18">
        <v>38.54</v>
      </c>
      <c r="D18">
        <v>10</v>
      </c>
    </row>
    <row r="19" spans="1:4" x14ac:dyDescent="0.4">
      <c r="A19" s="709">
        <v>1.6782407407407409E-2</v>
      </c>
      <c r="B19">
        <v>100</v>
      </c>
      <c r="C19">
        <v>39.21</v>
      </c>
      <c r="D19">
        <v>10</v>
      </c>
    </row>
    <row r="20" spans="1:4" x14ac:dyDescent="0.4">
      <c r="A20" s="709">
        <v>1.6898148148148148E-2</v>
      </c>
      <c r="B20">
        <v>100</v>
      </c>
      <c r="C20">
        <v>39.69</v>
      </c>
      <c r="D20">
        <v>10</v>
      </c>
    </row>
    <row r="21" spans="1:4" x14ac:dyDescent="0.4">
      <c r="A21" s="709">
        <v>1.7013888888888887E-2</v>
      </c>
      <c r="B21">
        <v>100</v>
      </c>
      <c r="C21">
        <v>40.43</v>
      </c>
      <c r="D21">
        <v>10</v>
      </c>
    </row>
    <row r="22" spans="1:4" x14ac:dyDescent="0.4">
      <c r="A22" s="709">
        <v>1.712962962962963E-2</v>
      </c>
      <c r="B22">
        <v>100</v>
      </c>
      <c r="C22">
        <v>41.26</v>
      </c>
      <c r="D22">
        <v>10</v>
      </c>
    </row>
    <row r="23" spans="1:4" x14ac:dyDescent="0.4">
      <c r="A23" s="709">
        <v>1.7245370370370369E-2</v>
      </c>
      <c r="B23">
        <v>100</v>
      </c>
      <c r="C23">
        <v>41.9</v>
      </c>
      <c r="D23">
        <v>10</v>
      </c>
    </row>
    <row r="24" spans="1:4" x14ac:dyDescent="0.4">
      <c r="A24" s="709">
        <v>1.7361111111111112E-2</v>
      </c>
      <c r="B24">
        <v>100</v>
      </c>
      <c r="C24">
        <v>42.38</v>
      </c>
      <c r="D24">
        <v>10</v>
      </c>
    </row>
    <row r="25" spans="1:4" x14ac:dyDescent="0.4">
      <c r="A25" s="709">
        <v>1.7476851851851851E-2</v>
      </c>
      <c r="B25">
        <v>100</v>
      </c>
      <c r="C25">
        <v>43.03</v>
      </c>
      <c r="D25">
        <v>10</v>
      </c>
    </row>
    <row r="26" spans="1:4" x14ac:dyDescent="0.4">
      <c r="A26" s="709">
        <v>1.7592592592592594E-2</v>
      </c>
      <c r="B26">
        <v>100</v>
      </c>
      <c r="C26">
        <v>43.58</v>
      </c>
      <c r="D26">
        <v>10</v>
      </c>
    </row>
    <row r="27" spans="1:4" x14ac:dyDescent="0.4">
      <c r="A27" s="709">
        <v>1.7708333333333333E-2</v>
      </c>
      <c r="B27">
        <v>100</v>
      </c>
      <c r="C27">
        <v>44.05</v>
      </c>
      <c r="D27">
        <v>10</v>
      </c>
    </row>
    <row r="28" spans="1:4" x14ac:dyDescent="0.4">
      <c r="A28" s="709">
        <v>1.7824074074074076E-2</v>
      </c>
      <c r="B28">
        <v>100</v>
      </c>
      <c r="C28">
        <v>44.7</v>
      </c>
      <c r="D28">
        <v>10</v>
      </c>
    </row>
    <row r="29" spans="1:4" x14ac:dyDescent="0.4">
      <c r="A29" s="709">
        <v>1.7939814814814815E-2</v>
      </c>
      <c r="B29">
        <v>100</v>
      </c>
      <c r="C29">
        <v>45.17</v>
      </c>
      <c r="D29">
        <v>10</v>
      </c>
    </row>
    <row r="30" spans="1:4" x14ac:dyDescent="0.4">
      <c r="A30" s="709">
        <v>1.8055555555555554E-2</v>
      </c>
      <c r="B30">
        <v>100</v>
      </c>
      <c r="C30">
        <v>45.83</v>
      </c>
      <c r="D30">
        <v>10</v>
      </c>
    </row>
    <row r="31" spans="1:4" x14ac:dyDescent="0.4">
      <c r="A31" s="709">
        <v>1.8171296296296297E-2</v>
      </c>
      <c r="B31">
        <v>100</v>
      </c>
      <c r="C31">
        <v>46.21</v>
      </c>
      <c r="D31">
        <v>10</v>
      </c>
    </row>
    <row r="32" spans="1:4" x14ac:dyDescent="0.4">
      <c r="A32" s="709">
        <v>1.8287037037037036E-2</v>
      </c>
      <c r="B32">
        <v>100</v>
      </c>
      <c r="C32">
        <v>46.76</v>
      </c>
      <c r="D32">
        <v>10</v>
      </c>
    </row>
    <row r="33" spans="1:4" x14ac:dyDescent="0.4">
      <c r="A33" s="709">
        <v>1.8402777777777778E-2</v>
      </c>
      <c r="B33">
        <v>100</v>
      </c>
      <c r="C33">
        <v>47.23</v>
      </c>
      <c r="D33">
        <v>10</v>
      </c>
    </row>
    <row r="34" spans="1:4" x14ac:dyDescent="0.4">
      <c r="A34" s="709">
        <v>1.8518518518518517E-2</v>
      </c>
      <c r="B34">
        <v>100</v>
      </c>
      <c r="C34">
        <v>47.51</v>
      </c>
      <c r="D34">
        <v>10</v>
      </c>
    </row>
    <row r="35" spans="1:4" x14ac:dyDescent="0.4">
      <c r="A35" s="709">
        <v>1.863425925925926E-2</v>
      </c>
      <c r="B35">
        <v>100</v>
      </c>
      <c r="C35">
        <v>48.05</v>
      </c>
      <c r="D35">
        <v>10</v>
      </c>
    </row>
    <row r="36" spans="1:4" x14ac:dyDescent="0.4">
      <c r="A36" s="709">
        <v>1.8749999999999999E-2</v>
      </c>
      <c r="B36">
        <v>100</v>
      </c>
      <c r="C36">
        <v>48.52</v>
      </c>
      <c r="D36">
        <v>10</v>
      </c>
    </row>
    <row r="37" spans="1:4" x14ac:dyDescent="0.4">
      <c r="A37" s="709">
        <v>1.8865740740740742E-2</v>
      </c>
      <c r="B37">
        <v>100</v>
      </c>
      <c r="C37">
        <v>48.97</v>
      </c>
      <c r="D37">
        <v>10</v>
      </c>
    </row>
    <row r="38" spans="1:4" x14ac:dyDescent="0.4">
      <c r="A38" s="709">
        <v>1.8981481481481481E-2</v>
      </c>
      <c r="B38">
        <v>100</v>
      </c>
      <c r="C38">
        <v>49.35</v>
      </c>
      <c r="D38">
        <v>10</v>
      </c>
    </row>
    <row r="39" spans="1:4" x14ac:dyDescent="0.4">
      <c r="A39" s="709">
        <v>1.9097222222222224E-2</v>
      </c>
      <c r="B39">
        <v>100</v>
      </c>
      <c r="C39">
        <v>49.63</v>
      </c>
      <c r="D39">
        <v>10</v>
      </c>
    </row>
    <row r="40" spans="1:4" x14ac:dyDescent="0.4">
      <c r="A40" s="709">
        <v>1.9212962962962963E-2</v>
      </c>
      <c r="B40">
        <v>100</v>
      </c>
      <c r="C40">
        <v>50</v>
      </c>
      <c r="D40">
        <v>10</v>
      </c>
    </row>
    <row r="41" spans="1:4" x14ac:dyDescent="0.4">
      <c r="A41" s="709">
        <v>1.9328703703703702E-2</v>
      </c>
      <c r="B41">
        <v>100</v>
      </c>
      <c r="C41">
        <v>50.29</v>
      </c>
      <c r="D41">
        <v>10</v>
      </c>
    </row>
    <row r="42" spans="1:4" x14ac:dyDescent="0.4">
      <c r="A42" s="709">
        <v>1.9444444444444445E-2</v>
      </c>
      <c r="B42">
        <v>100</v>
      </c>
      <c r="C42">
        <v>50.67</v>
      </c>
      <c r="D42">
        <v>10</v>
      </c>
    </row>
    <row r="43" spans="1:4" x14ac:dyDescent="0.4">
      <c r="A43" s="709">
        <v>1.9560185185185184E-2</v>
      </c>
      <c r="B43">
        <v>100</v>
      </c>
      <c r="C43">
        <v>51.03</v>
      </c>
      <c r="D43">
        <v>10</v>
      </c>
    </row>
    <row r="44" spans="1:4" x14ac:dyDescent="0.4">
      <c r="A44" s="709">
        <v>1.9675925925925927E-2</v>
      </c>
      <c r="B44">
        <v>100</v>
      </c>
      <c r="C44">
        <v>51.3</v>
      </c>
      <c r="D44">
        <v>10</v>
      </c>
    </row>
    <row r="45" spans="1:4" x14ac:dyDescent="0.4">
      <c r="A45" s="709">
        <v>1.9791666666666666E-2</v>
      </c>
      <c r="B45">
        <v>100</v>
      </c>
      <c r="C45">
        <v>51.58</v>
      </c>
      <c r="D45">
        <v>10</v>
      </c>
    </row>
    <row r="46" spans="1:4" x14ac:dyDescent="0.4">
      <c r="A46" s="709">
        <v>1.9907407407407408E-2</v>
      </c>
      <c r="B46">
        <v>100</v>
      </c>
      <c r="C46">
        <v>51.85</v>
      </c>
      <c r="D46">
        <v>10</v>
      </c>
    </row>
    <row r="47" spans="1:4" x14ac:dyDescent="0.4">
      <c r="A47" s="709">
        <v>2.0023148148148148E-2</v>
      </c>
      <c r="B47">
        <v>100</v>
      </c>
      <c r="C47">
        <v>52.14</v>
      </c>
      <c r="D47">
        <v>10</v>
      </c>
    </row>
    <row r="48" spans="1:4" x14ac:dyDescent="0.4">
      <c r="A48" s="709">
        <v>2.013888888888889E-2</v>
      </c>
      <c r="B48">
        <v>100</v>
      </c>
      <c r="C48">
        <v>52.41</v>
      </c>
      <c r="D48">
        <v>10</v>
      </c>
    </row>
    <row r="49" spans="1:4" x14ac:dyDescent="0.4">
      <c r="A49" s="709">
        <v>2.0254629629629629E-2</v>
      </c>
      <c r="B49">
        <v>100</v>
      </c>
      <c r="C49">
        <v>52.78</v>
      </c>
      <c r="D49">
        <v>10</v>
      </c>
    </row>
    <row r="50" spans="1:4" x14ac:dyDescent="0.4">
      <c r="A50" s="709">
        <v>2.0370370370370372E-2</v>
      </c>
      <c r="B50">
        <v>100</v>
      </c>
      <c r="C50">
        <v>53.06</v>
      </c>
      <c r="D50">
        <v>10</v>
      </c>
    </row>
    <row r="51" spans="1:4" x14ac:dyDescent="0.4">
      <c r="A51" s="709">
        <v>2.0486111111111111E-2</v>
      </c>
      <c r="B51">
        <v>100</v>
      </c>
      <c r="C51">
        <v>53.25</v>
      </c>
      <c r="D51">
        <v>10</v>
      </c>
    </row>
    <row r="52" spans="1:4" x14ac:dyDescent="0.4">
      <c r="A52" s="709">
        <v>2.060185185185185E-2</v>
      </c>
      <c r="B52">
        <v>100</v>
      </c>
      <c r="C52">
        <v>53.53</v>
      </c>
      <c r="D52">
        <v>10</v>
      </c>
    </row>
    <row r="53" spans="1:4" x14ac:dyDescent="0.4">
      <c r="A53" s="709">
        <v>2.0717592592592593E-2</v>
      </c>
      <c r="B53">
        <v>100</v>
      </c>
      <c r="C53">
        <v>53.63</v>
      </c>
      <c r="D53">
        <v>10</v>
      </c>
    </row>
    <row r="54" spans="1:4" x14ac:dyDescent="0.4">
      <c r="A54" s="709">
        <v>2.0833333333333332E-2</v>
      </c>
      <c r="B54">
        <v>100</v>
      </c>
      <c r="C54">
        <v>53.99</v>
      </c>
      <c r="D54">
        <v>10</v>
      </c>
    </row>
    <row r="55" spans="1:4" x14ac:dyDescent="0.4">
      <c r="A55" s="709">
        <v>2.0949074074074075E-2</v>
      </c>
      <c r="B55">
        <v>100</v>
      </c>
      <c r="C55">
        <v>54</v>
      </c>
      <c r="D55">
        <v>10</v>
      </c>
    </row>
    <row r="56" spans="1:4" x14ac:dyDescent="0.4">
      <c r="A56" s="709">
        <v>2.1064814814814814E-2</v>
      </c>
      <c r="B56">
        <v>100</v>
      </c>
      <c r="C56">
        <v>54.37</v>
      </c>
      <c r="D56">
        <v>10</v>
      </c>
    </row>
    <row r="57" spans="1:4" x14ac:dyDescent="0.4">
      <c r="A57" s="709">
        <v>2.1180555555555557E-2</v>
      </c>
      <c r="B57">
        <v>100</v>
      </c>
      <c r="C57">
        <v>54.55</v>
      </c>
      <c r="D57">
        <v>10</v>
      </c>
    </row>
    <row r="58" spans="1:4" x14ac:dyDescent="0.4">
      <c r="A58" s="709">
        <v>2.1296296296296296E-2</v>
      </c>
      <c r="B58">
        <v>100</v>
      </c>
      <c r="C58">
        <v>54.82</v>
      </c>
      <c r="D58">
        <v>10</v>
      </c>
    </row>
    <row r="59" spans="1:4" x14ac:dyDescent="0.4">
      <c r="A59" s="709">
        <v>2.1412037037037038E-2</v>
      </c>
      <c r="B59">
        <v>100</v>
      </c>
      <c r="C59">
        <v>54.99</v>
      </c>
      <c r="D59">
        <v>10</v>
      </c>
    </row>
    <row r="60" spans="1:4" x14ac:dyDescent="0.4">
      <c r="A60" s="709">
        <v>2.1527777777777778E-2</v>
      </c>
      <c r="B60">
        <v>100</v>
      </c>
      <c r="C60">
        <v>55.27</v>
      </c>
      <c r="D60">
        <v>10</v>
      </c>
    </row>
    <row r="61" spans="1:4" x14ac:dyDescent="0.4">
      <c r="A61" s="709">
        <v>2.1643518518518517E-2</v>
      </c>
      <c r="B61">
        <v>100</v>
      </c>
      <c r="C61">
        <v>55.37</v>
      </c>
      <c r="D61">
        <v>10</v>
      </c>
    </row>
    <row r="62" spans="1:4" x14ac:dyDescent="0.4">
      <c r="A62" s="709">
        <v>2.1759259259259259E-2</v>
      </c>
      <c r="B62">
        <v>100</v>
      </c>
      <c r="C62">
        <v>55.65</v>
      </c>
      <c r="D62">
        <v>10</v>
      </c>
    </row>
    <row r="63" spans="1:4" x14ac:dyDescent="0.4">
      <c r="A63" s="709">
        <v>2.1874999999999999E-2</v>
      </c>
      <c r="B63">
        <v>100</v>
      </c>
      <c r="C63">
        <v>55.65</v>
      </c>
      <c r="D63">
        <v>10</v>
      </c>
    </row>
    <row r="64" spans="1:4" x14ac:dyDescent="0.4">
      <c r="A64" s="709">
        <v>2.1990740740740741E-2</v>
      </c>
      <c r="B64">
        <v>100</v>
      </c>
      <c r="C64">
        <v>55.65</v>
      </c>
      <c r="D64">
        <v>10</v>
      </c>
    </row>
    <row r="65" spans="1:4" x14ac:dyDescent="0.4">
      <c r="A65" s="709">
        <v>2.210648148148148E-2</v>
      </c>
      <c r="B65">
        <v>100</v>
      </c>
      <c r="C65">
        <v>55.83</v>
      </c>
      <c r="D65">
        <v>10</v>
      </c>
    </row>
    <row r="66" spans="1:4" x14ac:dyDescent="0.4">
      <c r="A66" s="709">
        <v>2.2222222222222223E-2</v>
      </c>
      <c r="B66">
        <v>100</v>
      </c>
      <c r="C66">
        <v>55.93</v>
      </c>
      <c r="D66">
        <v>10</v>
      </c>
    </row>
    <row r="67" spans="1:4" x14ac:dyDescent="0.4">
      <c r="A67" s="709">
        <v>2.2337962962962962E-2</v>
      </c>
      <c r="B67">
        <v>100</v>
      </c>
      <c r="C67">
        <v>55.94</v>
      </c>
      <c r="D67">
        <v>10</v>
      </c>
    </row>
    <row r="68" spans="1:4" x14ac:dyDescent="0.4">
      <c r="A68" s="709">
        <v>2.2453703703703705E-2</v>
      </c>
      <c r="B68">
        <v>100</v>
      </c>
      <c r="C68">
        <v>56.11</v>
      </c>
      <c r="D68">
        <v>10</v>
      </c>
    </row>
    <row r="69" spans="1:4" x14ac:dyDescent="0.4">
      <c r="A69" s="709">
        <v>2.2569444444444444E-2</v>
      </c>
      <c r="B69">
        <v>100</v>
      </c>
      <c r="C69">
        <v>56.3</v>
      </c>
      <c r="D69">
        <v>10</v>
      </c>
    </row>
    <row r="70" spans="1:4" x14ac:dyDescent="0.4">
      <c r="A70" s="709">
        <v>2.2685185185185187E-2</v>
      </c>
      <c r="B70">
        <v>100</v>
      </c>
      <c r="C70">
        <v>56.57</v>
      </c>
      <c r="D70">
        <v>10</v>
      </c>
    </row>
    <row r="71" spans="1:4" x14ac:dyDescent="0.4">
      <c r="A71" s="709">
        <v>2.2800925925925926E-2</v>
      </c>
      <c r="B71">
        <v>100</v>
      </c>
      <c r="C71">
        <v>56.66</v>
      </c>
      <c r="D71">
        <v>10</v>
      </c>
    </row>
    <row r="72" spans="1:4" x14ac:dyDescent="0.4">
      <c r="A72" s="709">
        <v>2.2916666666666665E-2</v>
      </c>
      <c r="B72">
        <v>100</v>
      </c>
      <c r="C72">
        <v>56.85</v>
      </c>
      <c r="D72">
        <v>10</v>
      </c>
    </row>
    <row r="73" spans="1:4" x14ac:dyDescent="0.4">
      <c r="A73" s="709">
        <v>2.3032407407407408E-2</v>
      </c>
      <c r="B73">
        <v>100</v>
      </c>
      <c r="C73">
        <v>56.85</v>
      </c>
      <c r="D73">
        <v>10</v>
      </c>
    </row>
    <row r="74" spans="1:4" x14ac:dyDescent="0.4">
      <c r="A74" s="709">
        <v>2.3148148148148147E-2</v>
      </c>
      <c r="B74">
        <v>100</v>
      </c>
      <c r="C74">
        <v>57.12</v>
      </c>
      <c r="D74">
        <v>10</v>
      </c>
    </row>
    <row r="75" spans="1:4" x14ac:dyDescent="0.4">
      <c r="A75" s="709">
        <v>2.326388888888889E-2</v>
      </c>
      <c r="B75">
        <v>100</v>
      </c>
      <c r="C75">
        <v>57.13</v>
      </c>
      <c r="D75">
        <v>10</v>
      </c>
    </row>
    <row r="76" spans="1:4" x14ac:dyDescent="0.4">
      <c r="A76" s="709">
        <v>2.3379629629629629E-2</v>
      </c>
      <c r="B76">
        <v>100</v>
      </c>
      <c r="C76">
        <v>57.21</v>
      </c>
      <c r="D76">
        <v>10</v>
      </c>
    </row>
    <row r="77" spans="1:4" x14ac:dyDescent="0.4">
      <c r="A77" s="709">
        <v>2.3495370370370371E-2</v>
      </c>
      <c r="B77">
        <v>100</v>
      </c>
      <c r="C77">
        <v>57.21</v>
      </c>
      <c r="D77">
        <v>10</v>
      </c>
    </row>
    <row r="78" spans="1:4" x14ac:dyDescent="0.4">
      <c r="A78" s="709">
        <v>2.361111111111111E-2</v>
      </c>
      <c r="B78">
        <v>100</v>
      </c>
      <c r="C78">
        <v>57.22</v>
      </c>
      <c r="D78">
        <v>10</v>
      </c>
    </row>
    <row r="79" spans="1:4" x14ac:dyDescent="0.4">
      <c r="A79" s="709">
        <v>2.3726851851851853E-2</v>
      </c>
      <c r="B79">
        <v>100</v>
      </c>
      <c r="C79">
        <v>57.31</v>
      </c>
      <c r="D79">
        <v>10</v>
      </c>
    </row>
    <row r="80" spans="1:4" x14ac:dyDescent="0.4">
      <c r="A80" s="709">
        <v>2.3842592592592592E-2</v>
      </c>
      <c r="B80">
        <v>100</v>
      </c>
      <c r="C80">
        <v>57.48</v>
      </c>
      <c r="D80">
        <v>10</v>
      </c>
    </row>
    <row r="81" spans="1:4" x14ac:dyDescent="0.4">
      <c r="A81" s="709">
        <v>2.3958333333333335E-2</v>
      </c>
      <c r="B81">
        <v>100</v>
      </c>
      <c r="C81">
        <v>57.48</v>
      </c>
      <c r="D81">
        <v>10</v>
      </c>
    </row>
    <row r="82" spans="1:4" x14ac:dyDescent="0.4">
      <c r="A82" s="709">
        <v>2.4074074074074074E-2</v>
      </c>
      <c r="B82">
        <v>100</v>
      </c>
      <c r="C82">
        <v>57.57</v>
      </c>
      <c r="D82">
        <v>10</v>
      </c>
    </row>
    <row r="83" spans="1:4" x14ac:dyDescent="0.4">
      <c r="A83" s="709">
        <v>2.4189814814814813E-2</v>
      </c>
      <c r="B83">
        <v>100</v>
      </c>
      <c r="C83">
        <v>57.66</v>
      </c>
      <c r="D83">
        <v>10</v>
      </c>
    </row>
    <row r="84" spans="1:4" x14ac:dyDescent="0.4">
      <c r="A84" s="709">
        <v>2.4305555555555556E-2</v>
      </c>
      <c r="B84">
        <v>100</v>
      </c>
      <c r="C84">
        <v>57.83</v>
      </c>
      <c r="D84">
        <v>10</v>
      </c>
    </row>
    <row r="85" spans="1:4" x14ac:dyDescent="0.4">
      <c r="A85" s="709">
        <v>2.4421296296296295E-2</v>
      </c>
      <c r="B85">
        <v>100</v>
      </c>
      <c r="C85">
        <v>57.92</v>
      </c>
      <c r="D85">
        <v>10</v>
      </c>
    </row>
    <row r="86" spans="1:4" x14ac:dyDescent="0.4">
      <c r="A86" s="709">
        <v>2.4537037037037038E-2</v>
      </c>
      <c r="B86">
        <v>100</v>
      </c>
      <c r="C86">
        <v>57.83</v>
      </c>
      <c r="D86">
        <v>10</v>
      </c>
    </row>
    <row r="87" spans="1:4" x14ac:dyDescent="0.4">
      <c r="A87" s="709">
        <v>2.4652777777777777E-2</v>
      </c>
      <c r="B87">
        <v>100</v>
      </c>
      <c r="C87">
        <v>57.85</v>
      </c>
      <c r="D87">
        <v>10</v>
      </c>
    </row>
    <row r="88" spans="1:4" x14ac:dyDescent="0.4">
      <c r="A88" s="709">
        <v>2.476851851851852E-2</v>
      </c>
      <c r="B88">
        <v>100</v>
      </c>
      <c r="C88">
        <v>57.92</v>
      </c>
      <c r="D88">
        <v>10</v>
      </c>
    </row>
    <row r="89" spans="1:4" x14ac:dyDescent="0.4">
      <c r="A89" s="709">
        <v>2.4884259259259259E-2</v>
      </c>
      <c r="B89">
        <v>100</v>
      </c>
      <c r="C89">
        <v>58.02</v>
      </c>
      <c r="D89">
        <v>10</v>
      </c>
    </row>
    <row r="90" spans="1:4" x14ac:dyDescent="0.4">
      <c r="A90" s="709">
        <v>2.5000000000000001E-2</v>
      </c>
      <c r="B90">
        <v>100</v>
      </c>
      <c r="C90">
        <v>58.11</v>
      </c>
      <c r="D90">
        <v>10</v>
      </c>
    </row>
    <row r="91" spans="1:4" x14ac:dyDescent="0.4">
      <c r="A91" s="709">
        <v>2.5115740740740741E-2</v>
      </c>
      <c r="B91">
        <v>100</v>
      </c>
      <c r="C91">
        <v>58.11</v>
      </c>
      <c r="D91">
        <v>10</v>
      </c>
    </row>
    <row r="92" spans="1:4" x14ac:dyDescent="0.4">
      <c r="A92" s="709">
        <v>2.5231481481481483E-2</v>
      </c>
      <c r="B92">
        <v>100</v>
      </c>
      <c r="C92">
        <v>58.3</v>
      </c>
      <c r="D92">
        <v>10</v>
      </c>
    </row>
    <row r="93" spans="1:4" x14ac:dyDescent="0.4">
      <c r="A93" s="709">
        <v>2.5347222222222222E-2</v>
      </c>
      <c r="B93">
        <v>100</v>
      </c>
      <c r="C93">
        <v>58.31</v>
      </c>
      <c r="D93">
        <v>10</v>
      </c>
    </row>
    <row r="94" spans="1:4" x14ac:dyDescent="0.4">
      <c r="A94" s="709">
        <v>2.5462962962962962E-2</v>
      </c>
      <c r="B94">
        <v>100</v>
      </c>
      <c r="C94">
        <v>58.39</v>
      </c>
      <c r="D94">
        <v>10</v>
      </c>
    </row>
    <row r="95" spans="1:4" x14ac:dyDescent="0.4">
      <c r="A95" s="709">
        <v>2.5578703703703704E-2</v>
      </c>
      <c r="B95">
        <v>100</v>
      </c>
      <c r="C95">
        <v>58.48</v>
      </c>
      <c r="D95">
        <v>10</v>
      </c>
    </row>
    <row r="96" spans="1:4" x14ac:dyDescent="0.4">
      <c r="A96" s="709">
        <v>2.5694444444444443E-2</v>
      </c>
      <c r="B96">
        <v>100</v>
      </c>
      <c r="C96">
        <v>58.66</v>
      </c>
      <c r="D96">
        <v>10</v>
      </c>
    </row>
    <row r="97" spans="1:4" x14ac:dyDescent="0.4">
      <c r="A97" s="709">
        <v>2.5810185185185186E-2</v>
      </c>
      <c r="B97">
        <v>100</v>
      </c>
      <c r="C97">
        <v>58.58</v>
      </c>
      <c r="D97">
        <v>10</v>
      </c>
    </row>
    <row r="98" spans="1:4" x14ac:dyDescent="0.4">
      <c r="A98" s="709">
        <v>2.5925925925925925E-2</v>
      </c>
      <c r="B98">
        <v>100</v>
      </c>
      <c r="C98">
        <v>58.67</v>
      </c>
      <c r="D98">
        <v>10</v>
      </c>
    </row>
    <row r="99" spans="1:4" x14ac:dyDescent="0.4">
      <c r="A99" s="709">
        <v>2.6041666666666668E-2</v>
      </c>
      <c r="B99">
        <v>100</v>
      </c>
      <c r="C99">
        <v>58.75</v>
      </c>
      <c r="D99">
        <v>10</v>
      </c>
    </row>
    <row r="100" spans="1:4" x14ac:dyDescent="0.4">
      <c r="A100" s="709">
        <v>2.6157407407407407E-2</v>
      </c>
      <c r="B100">
        <v>100</v>
      </c>
      <c r="C100">
        <v>58.93</v>
      </c>
      <c r="D100">
        <v>10</v>
      </c>
    </row>
    <row r="101" spans="1:4" x14ac:dyDescent="0.4">
      <c r="A101" s="709">
        <v>2.627314814814815E-2</v>
      </c>
      <c r="B101">
        <v>100</v>
      </c>
      <c r="C101">
        <v>58.94</v>
      </c>
      <c r="D101">
        <v>10</v>
      </c>
    </row>
    <row r="102" spans="1:4" x14ac:dyDescent="0.4">
      <c r="A102" s="709">
        <v>2.6388888888888889E-2</v>
      </c>
      <c r="B102">
        <v>100</v>
      </c>
      <c r="C102">
        <v>58.86</v>
      </c>
      <c r="D102">
        <v>10</v>
      </c>
    </row>
    <row r="103" spans="1:4" x14ac:dyDescent="0.4">
      <c r="A103" s="709">
        <v>2.6504629629629628E-2</v>
      </c>
      <c r="B103">
        <v>100</v>
      </c>
      <c r="C103">
        <v>59.02</v>
      </c>
      <c r="D103">
        <v>10</v>
      </c>
    </row>
    <row r="104" spans="1:4" x14ac:dyDescent="0.4">
      <c r="A104" s="709">
        <v>2.6620370370370371E-2</v>
      </c>
      <c r="B104">
        <v>100</v>
      </c>
      <c r="C104">
        <v>59.03</v>
      </c>
      <c r="D104">
        <v>10</v>
      </c>
    </row>
    <row r="105" spans="1:4" x14ac:dyDescent="0.4">
      <c r="A105" s="709">
        <v>2.673611111111111E-2</v>
      </c>
      <c r="B105">
        <v>100</v>
      </c>
      <c r="C105">
        <v>59.13</v>
      </c>
      <c r="D105">
        <v>10</v>
      </c>
    </row>
    <row r="106" spans="1:4" x14ac:dyDescent="0.4">
      <c r="A106" s="709">
        <v>2.6851851851851852E-2</v>
      </c>
      <c r="B106">
        <v>100</v>
      </c>
      <c r="C106">
        <v>59.14</v>
      </c>
      <c r="D106">
        <v>10</v>
      </c>
    </row>
    <row r="107" spans="1:4" x14ac:dyDescent="0.4">
      <c r="A107" s="709">
        <v>2.6967592592592592E-2</v>
      </c>
      <c r="B107">
        <v>100</v>
      </c>
      <c r="C107">
        <v>59.14</v>
      </c>
      <c r="D107">
        <v>10</v>
      </c>
    </row>
    <row r="108" spans="1:4" x14ac:dyDescent="0.4">
      <c r="A108" s="709">
        <v>2.7083333333333334E-2</v>
      </c>
      <c r="B108">
        <v>100</v>
      </c>
      <c r="C108">
        <v>59.14</v>
      </c>
      <c r="D108">
        <v>10</v>
      </c>
    </row>
    <row r="109" spans="1:4" x14ac:dyDescent="0.4">
      <c r="A109" s="709">
        <v>2.7199074074074073E-2</v>
      </c>
      <c r="B109">
        <v>100</v>
      </c>
      <c r="C109">
        <v>59.23</v>
      </c>
      <c r="D109">
        <v>10</v>
      </c>
    </row>
    <row r="110" spans="1:4" x14ac:dyDescent="0.4">
      <c r="A110" s="709">
        <v>2.7314814814814816E-2</v>
      </c>
      <c r="B110">
        <v>100</v>
      </c>
      <c r="C110">
        <v>59.23</v>
      </c>
      <c r="D110">
        <v>10</v>
      </c>
    </row>
    <row r="111" spans="1:4" x14ac:dyDescent="0.4">
      <c r="A111" s="709">
        <v>2.7430555555555555E-2</v>
      </c>
      <c r="B111">
        <v>100</v>
      </c>
      <c r="C111">
        <v>59.23</v>
      </c>
      <c r="D111">
        <v>10</v>
      </c>
    </row>
    <row r="112" spans="1:4" x14ac:dyDescent="0.4">
      <c r="A112" s="709">
        <v>2.7546296296296298E-2</v>
      </c>
      <c r="B112">
        <v>100</v>
      </c>
      <c r="C112">
        <v>59.33</v>
      </c>
      <c r="D112">
        <v>10</v>
      </c>
    </row>
    <row r="113" spans="1:4" x14ac:dyDescent="0.4">
      <c r="A113" s="709">
        <v>2.7662037037037037E-2</v>
      </c>
      <c r="B113">
        <v>100</v>
      </c>
      <c r="C113">
        <v>59.5</v>
      </c>
      <c r="D113">
        <v>10</v>
      </c>
    </row>
    <row r="114" spans="1:4" x14ac:dyDescent="0.4">
      <c r="A114" s="709">
        <v>2.7777777777777776E-2</v>
      </c>
      <c r="B114">
        <v>100</v>
      </c>
      <c r="C114">
        <v>59.51</v>
      </c>
      <c r="D114">
        <v>10</v>
      </c>
    </row>
    <row r="115" spans="1:4" x14ac:dyDescent="0.4">
      <c r="A115" s="709">
        <v>2.7893518518518519E-2</v>
      </c>
      <c r="B115">
        <v>100</v>
      </c>
      <c r="C115">
        <v>59.59</v>
      </c>
      <c r="D115">
        <v>10</v>
      </c>
    </row>
    <row r="116" spans="1:4" x14ac:dyDescent="0.4">
      <c r="A116" s="709">
        <v>2.8009259259259258E-2</v>
      </c>
      <c r="B116">
        <v>100</v>
      </c>
      <c r="C116">
        <v>59.51</v>
      </c>
      <c r="D116">
        <v>10</v>
      </c>
    </row>
    <row r="117" spans="1:4" x14ac:dyDescent="0.4">
      <c r="A117" s="709">
        <v>2.8125000000000001E-2</v>
      </c>
      <c r="B117">
        <v>100</v>
      </c>
      <c r="C117">
        <v>59.51</v>
      </c>
      <c r="D117">
        <v>10</v>
      </c>
    </row>
    <row r="118" spans="1:4" x14ac:dyDescent="0.4">
      <c r="A118" s="709">
        <v>2.824074074074074E-2</v>
      </c>
      <c r="B118">
        <v>100</v>
      </c>
      <c r="C118">
        <v>59.69</v>
      </c>
      <c r="D118">
        <v>10</v>
      </c>
    </row>
    <row r="119" spans="1:4" x14ac:dyDescent="0.4">
      <c r="A119" s="709">
        <v>2.8356481481481483E-2</v>
      </c>
      <c r="B119">
        <v>100</v>
      </c>
      <c r="C119">
        <v>59.7</v>
      </c>
      <c r="D119">
        <v>10</v>
      </c>
    </row>
    <row r="120" spans="1:4" x14ac:dyDescent="0.4">
      <c r="A120" s="709">
        <v>2.8472222222222222E-2</v>
      </c>
      <c r="B120">
        <v>100</v>
      </c>
      <c r="C120">
        <v>59.78</v>
      </c>
      <c r="D120">
        <v>10</v>
      </c>
    </row>
    <row r="121" spans="1:4" x14ac:dyDescent="0.4">
      <c r="A121" s="709">
        <v>2.8587962962962964E-2</v>
      </c>
      <c r="B121">
        <v>100</v>
      </c>
      <c r="C121">
        <v>59.79</v>
      </c>
      <c r="D121">
        <v>10</v>
      </c>
    </row>
    <row r="122" spans="1:4" x14ac:dyDescent="0.4">
      <c r="A122" s="709">
        <v>2.8703703703703703E-2</v>
      </c>
      <c r="B122">
        <v>100</v>
      </c>
      <c r="C122">
        <v>59.78</v>
      </c>
      <c r="D122">
        <v>10</v>
      </c>
    </row>
    <row r="123" spans="1:4" x14ac:dyDescent="0.4">
      <c r="A123" s="709">
        <v>2.8819444444444446E-2</v>
      </c>
      <c r="B123">
        <v>100</v>
      </c>
      <c r="C123">
        <v>59.77</v>
      </c>
      <c r="D123">
        <v>10</v>
      </c>
    </row>
    <row r="124" spans="1:4" x14ac:dyDescent="0.4">
      <c r="A124" s="709">
        <v>2.8935185185185185E-2</v>
      </c>
      <c r="B124">
        <v>100</v>
      </c>
      <c r="C124">
        <v>59.78</v>
      </c>
      <c r="D124">
        <v>10</v>
      </c>
    </row>
    <row r="125" spans="1:4" x14ac:dyDescent="0.4">
      <c r="A125" s="709">
        <v>2.9050925925925924E-2</v>
      </c>
      <c r="B125">
        <v>100</v>
      </c>
      <c r="C125">
        <v>59.78</v>
      </c>
      <c r="D125">
        <v>10</v>
      </c>
    </row>
    <row r="126" spans="1:4" x14ac:dyDescent="0.4">
      <c r="A126" s="709">
        <v>2.9166666666666667E-2</v>
      </c>
      <c r="B126">
        <v>100</v>
      </c>
      <c r="C126">
        <v>59.86</v>
      </c>
      <c r="D126">
        <v>10</v>
      </c>
    </row>
    <row r="127" spans="1:4" x14ac:dyDescent="0.4">
      <c r="A127" s="709">
        <v>2.9282407407407406E-2</v>
      </c>
      <c r="B127">
        <v>100</v>
      </c>
      <c r="C127">
        <v>59.96</v>
      </c>
      <c r="D127">
        <v>10</v>
      </c>
    </row>
    <row r="128" spans="1:4" x14ac:dyDescent="0.4">
      <c r="A128" s="709">
        <v>2.9398148148148149E-2</v>
      </c>
      <c r="B128">
        <v>100</v>
      </c>
      <c r="C128">
        <v>59.86</v>
      </c>
      <c r="D128">
        <v>10</v>
      </c>
    </row>
    <row r="129" spans="1:4" x14ac:dyDescent="0.4">
      <c r="A129" s="709">
        <v>2.9513888888888888E-2</v>
      </c>
      <c r="B129">
        <v>100</v>
      </c>
      <c r="C129">
        <v>59.78</v>
      </c>
      <c r="D129">
        <v>10</v>
      </c>
    </row>
    <row r="130" spans="1:4" x14ac:dyDescent="0.4">
      <c r="A130" s="709">
        <v>2.9629629629629631E-2</v>
      </c>
      <c r="B130">
        <v>100</v>
      </c>
      <c r="C130">
        <v>59.88</v>
      </c>
      <c r="D130">
        <v>10</v>
      </c>
    </row>
    <row r="131" spans="1:4" x14ac:dyDescent="0.4">
      <c r="A131" s="709">
        <v>2.974537037037037E-2</v>
      </c>
      <c r="B131">
        <v>100</v>
      </c>
      <c r="C131">
        <v>59.86</v>
      </c>
      <c r="D131">
        <v>10</v>
      </c>
    </row>
    <row r="132" spans="1:4" x14ac:dyDescent="0.4">
      <c r="A132" s="709">
        <v>2.9861111111111113E-2</v>
      </c>
      <c r="B132">
        <v>100</v>
      </c>
      <c r="C132">
        <v>59.96</v>
      </c>
      <c r="D132">
        <v>10</v>
      </c>
    </row>
    <row r="133" spans="1:4" x14ac:dyDescent="0.4">
      <c r="A133" s="709">
        <v>2.9976851851851852E-2</v>
      </c>
      <c r="B133">
        <v>100</v>
      </c>
      <c r="C133">
        <v>60.13</v>
      </c>
      <c r="D133">
        <v>10</v>
      </c>
    </row>
    <row r="134" spans="1:4" x14ac:dyDescent="0.4">
      <c r="A134" s="709">
        <v>3.0092592592592591E-2</v>
      </c>
      <c r="B134">
        <v>100</v>
      </c>
      <c r="C134">
        <v>60.13</v>
      </c>
      <c r="D134">
        <v>10</v>
      </c>
    </row>
    <row r="135" spans="1:4" x14ac:dyDescent="0.4">
      <c r="A135" s="709">
        <v>3.0208333333333334E-2</v>
      </c>
      <c r="B135">
        <v>100</v>
      </c>
      <c r="C135">
        <v>60.04</v>
      </c>
      <c r="D135">
        <v>10</v>
      </c>
    </row>
    <row r="136" spans="1:4" x14ac:dyDescent="0.4">
      <c r="A136" s="709">
        <v>3.0324074074074073E-2</v>
      </c>
      <c r="B136">
        <v>100</v>
      </c>
      <c r="C136">
        <v>60.13</v>
      </c>
      <c r="D136">
        <v>10</v>
      </c>
    </row>
    <row r="137" spans="1:4" x14ac:dyDescent="0.4">
      <c r="A137" s="709">
        <v>3.0439814814814815E-2</v>
      </c>
      <c r="B137">
        <v>100</v>
      </c>
      <c r="C137">
        <v>60.13</v>
      </c>
      <c r="D137">
        <v>10</v>
      </c>
    </row>
    <row r="138" spans="1:4" x14ac:dyDescent="0.4">
      <c r="A138" s="709">
        <v>3.0555555555555555E-2</v>
      </c>
      <c r="B138">
        <v>100</v>
      </c>
      <c r="C138">
        <v>60.13</v>
      </c>
      <c r="D138">
        <v>10</v>
      </c>
    </row>
    <row r="139" spans="1:4" x14ac:dyDescent="0.4">
      <c r="A139" s="709">
        <v>3.0671296296296297E-2</v>
      </c>
      <c r="B139">
        <v>100</v>
      </c>
      <c r="C139">
        <v>60.04</v>
      </c>
      <c r="D139">
        <v>10</v>
      </c>
    </row>
    <row r="140" spans="1:4" x14ac:dyDescent="0.4">
      <c r="A140" s="709">
        <v>3.0787037037037036E-2</v>
      </c>
      <c r="B140">
        <v>100</v>
      </c>
      <c r="C140">
        <v>60.22</v>
      </c>
      <c r="D140">
        <v>10</v>
      </c>
    </row>
    <row r="141" spans="1:4" x14ac:dyDescent="0.4">
      <c r="A141" s="709">
        <v>3.0902777777777779E-2</v>
      </c>
      <c r="B141">
        <v>100</v>
      </c>
      <c r="C141">
        <v>60.13</v>
      </c>
      <c r="D141">
        <v>10</v>
      </c>
    </row>
    <row r="142" spans="1:4" x14ac:dyDescent="0.4">
      <c r="A142" s="709">
        <v>3.1018518518518518E-2</v>
      </c>
      <c r="B142">
        <v>100</v>
      </c>
      <c r="C142">
        <v>60.3</v>
      </c>
      <c r="D142">
        <v>10</v>
      </c>
    </row>
    <row r="143" spans="1:4" x14ac:dyDescent="0.4">
      <c r="A143" s="709">
        <v>3.1134259259259261E-2</v>
      </c>
      <c r="B143">
        <v>100</v>
      </c>
      <c r="C143">
        <v>60.22</v>
      </c>
      <c r="D143">
        <v>10</v>
      </c>
    </row>
    <row r="144" spans="1:4" x14ac:dyDescent="0.4">
      <c r="A144" s="709">
        <v>3.125E-2</v>
      </c>
      <c r="B144">
        <v>100</v>
      </c>
      <c r="C144">
        <v>60.22</v>
      </c>
      <c r="D144">
        <v>10</v>
      </c>
    </row>
    <row r="145" spans="1:4" x14ac:dyDescent="0.4">
      <c r="A145" s="709">
        <v>3.1365740740740743E-2</v>
      </c>
      <c r="B145">
        <v>100</v>
      </c>
      <c r="C145">
        <v>60.39</v>
      </c>
      <c r="D145">
        <v>10</v>
      </c>
    </row>
    <row r="146" spans="1:4" x14ac:dyDescent="0.4">
      <c r="A146" s="709">
        <v>3.1481481481481478E-2</v>
      </c>
      <c r="B146">
        <v>100</v>
      </c>
      <c r="C146">
        <v>60.48</v>
      </c>
      <c r="D146">
        <v>10</v>
      </c>
    </row>
    <row r="147" spans="1:4" x14ac:dyDescent="0.4">
      <c r="A147" s="709">
        <v>3.1597222222222221E-2</v>
      </c>
      <c r="B147">
        <v>100</v>
      </c>
      <c r="C147">
        <v>60.39</v>
      </c>
      <c r="D147">
        <v>10</v>
      </c>
    </row>
    <row r="148" spans="1:4" x14ac:dyDescent="0.4">
      <c r="A148" s="709">
        <v>3.1712962962962964E-2</v>
      </c>
      <c r="B148">
        <v>100</v>
      </c>
      <c r="C148">
        <v>60.31</v>
      </c>
      <c r="D148">
        <v>10</v>
      </c>
    </row>
    <row r="149" spans="1:4" x14ac:dyDescent="0.4">
      <c r="A149" s="709">
        <v>3.1828703703703706E-2</v>
      </c>
      <c r="B149">
        <v>100</v>
      </c>
      <c r="C149">
        <v>60.3</v>
      </c>
      <c r="D149">
        <v>10</v>
      </c>
    </row>
    <row r="150" spans="1:4" x14ac:dyDescent="0.4">
      <c r="A150" s="709">
        <v>3.1944444444444442E-2</v>
      </c>
      <c r="B150">
        <v>100</v>
      </c>
      <c r="C150">
        <v>60.48</v>
      </c>
      <c r="D150">
        <v>10</v>
      </c>
    </row>
    <row r="151" spans="1:4" x14ac:dyDescent="0.4">
      <c r="A151" s="709">
        <v>3.2060185185185185E-2</v>
      </c>
      <c r="B151">
        <v>100</v>
      </c>
      <c r="C151">
        <v>60.56</v>
      </c>
      <c r="D151">
        <v>10</v>
      </c>
    </row>
    <row r="152" spans="1:4" x14ac:dyDescent="0.4">
      <c r="A152" s="709">
        <v>3.2175925925925927E-2</v>
      </c>
      <c r="B152">
        <v>100</v>
      </c>
      <c r="C152">
        <v>60.48</v>
      </c>
      <c r="D152">
        <v>10</v>
      </c>
    </row>
    <row r="153" spans="1:4" x14ac:dyDescent="0.4">
      <c r="A153" s="709">
        <v>3.229166666666667E-2</v>
      </c>
      <c r="B153">
        <v>100</v>
      </c>
      <c r="C153">
        <v>60.49</v>
      </c>
      <c r="D153">
        <v>10</v>
      </c>
    </row>
    <row r="154" spans="1:4" x14ac:dyDescent="0.4">
      <c r="A154" s="709">
        <v>3.2407407407407406E-2</v>
      </c>
      <c r="B154">
        <v>100</v>
      </c>
      <c r="C154">
        <v>60.57</v>
      </c>
      <c r="D154">
        <v>10</v>
      </c>
    </row>
    <row r="155" spans="1:4" x14ac:dyDescent="0.4">
      <c r="A155" s="709">
        <v>3.2523148148148148E-2</v>
      </c>
      <c r="B155">
        <v>100</v>
      </c>
      <c r="C155">
        <v>60.67</v>
      </c>
      <c r="D155">
        <v>10</v>
      </c>
    </row>
    <row r="156" spans="1:4" x14ac:dyDescent="0.4">
      <c r="A156" s="709">
        <v>3.2638888888888891E-2</v>
      </c>
      <c r="B156">
        <v>100</v>
      </c>
      <c r="C156">
        <v>60.67</v>
      </c>
      <c r="D156">
        <v>10</v>
      </c>
    </row>
    <row r="157" spans="1:4" x14ac:dyDescent="0.4">
      <c r="A157" s="709">
        <v>3.2754629629629627E-2</v>
      </c>
      <c r="B157">
        <v>100</v>
      </c>
      <c r="C157">
        <v>60.75</v>
      </c>
      <c r="D157">
        <v>10</v>
      </c>
    </row>
    <row r="158" spans="1:4" x14ac:dyDescent="0.4">
      <c r="A158" s="709">
        <v>3.2870370370370369E-2</v>
      </c>
      <c r="B158">
        <v>100</v>
      </c>
      <c r="C158">
        <v>60.75</v>
      </c>
      <c r="D158">
        <v>10</v>
      </c>
    </row>
    <row r="159" spans="1:4" x14ac:dyDescent="0.4">
      <c r="A159" s="709">
        <v>3.2986111111111112E-2</v>
      </c>
      <c r="B159">
        <v>100</v>
      </c>
      <c r="C159">
        <v>60.58</v>
      </c>
      <c r="D159">
        <v>10</v>
      </c>
    </row>
    <row r="160" spans="1:4" x14ac:dyDescent="0.4">
      <c r="A160" s="709">
        <v>3.3101851851851855E-2</v>
      </c>
      <c r="B160">
        <v>100</v>
      </c>
      <c r="C160">
        <v>60.66</v>
      </c>
      <c r="D160">
        <v>10</v>
      </c>
    </row>
    <row r="161" spans="1:4" x14ac:dyDescent="0.4">
      <c r="A161" s="709">
        <v>3.321759259259259E-2</v>
      </c>
      <c r="B161">
        <v>100</v>
      </c>
      <c r="C161">
        <v>60.66</v>
      </c>
      <c r="D161">
        <v>10</v>
      </c>
    </row>
    <row r="162" spans="1:4" x14ac:dyDescent="0.4">
      <c r="A162" s="709">
        <v>3.3333333333333333E-2</v>
      </c>
      <c r="B162">
        <v>100</v>
      </c>
      <c r="C162">
        <v>60.66</v>
      </c>
      <c r="D162">
        <v>10</v>
      </c>
    </row>
    <row r="163" spans="1:4" x14ac:dyDescent="0.4">
      <c r="A163" s="709">
        <v>3.3449074074074076E-2</v>
      </c>
      <c r="B163">
        <v>100</v>
      </c>
      <c r="C163">
        <v>60.84</v>
      </c>
      <c r="D163">
        <v>10</v>
      </c>
    </row>
    <row r="164" spans="1:4" x14ac:dyDescent="0.4">
      <c r="A164" s="709">
        <v>3.3564814814814818E-2</v>
      </c>
      <c r="B164">
        <v>100</v>
      </c>
      <c r="C164">
        <v>60.67</v>
      </c>
      <c r="D164">
        <v>10</v>
      </c>
    </row>
    <row r="165" spans="1:4" x14ac:dyDescent="0.4">
      <c r="A165" s="709">
        <v>3.3680555555555554E-2</v>
      </c>
      <c r="B165">
        <v>100</v>
      </c>
      <c r="C165">
        <v>60.84</v>
      </c>
      <c r="D165">
        <v>10</v>
      </c>
    </row>
    <row r="166" spans="1:4" x14ac:dyDescent="0.4">
      <c r="A166" s="709">
        <v>3.3796296296296297E-2</v>
      </c>
      <c r="B166">
        <v>100</v>
      </c>
      <c r="C166">
        <v>60.84</v>
      </c>
      <c r="D166">
        <v>10</v>
      </c>
    </row>
    <row r="167" spans="1:4" x14ac:dyDescent="0.4">
      <c r="A167" s="709">
        <v>3.3912037037037039E-2</v>
      </c>
      <c r="B167">
        <v>100</v>
      </c>
      <c r="C167">
        <v>60.83</v>
      </c>
      <c r="D167">
        <v>10</v>
      </c>
    </row>
    <row r="168" spans="1:4" x14ac:dyDescent="0.4">
      <c r="A168" s="709">
        <v>3.4027777777777775E-2</v>
      </c>
      <c r="B168">
        <v>100</v>
      </c>
      <c r="C168">
        <v>60.75</v>
      </c>
      <c r="D168">
        <v>10</v>
      </c>
    </row>
    <row r="169" spans="1:4" x14ac:dyDescent="0.4">
      <c r="A169" s="709">
        <v>3.4143518518518517E-2</v>
      </c>
      <c r="B169">
        <v>100</v>
      </c>
      <c r="C169">
        <v>60.83</v>
      </c>
      <c r="D169">
        <v>10</v>
      </c>
    </row>
    <row r="170" spans="1:4" x14ac:dyDescent="0.4">
      <c r="A170" s="709">
        <v>3.425925925925926E-2</v>
      </c>
      <c r="B170">
        <v>100</v>
      </c>
      <c r="C170">
        <v>60.57</v>
      </c>
      <c r="D170">
        <v>10</v>
      </c>
    </row>
    <row r="171" spans="1:4" x14ac:dyDescent="0.4">
      <c r="A171" s="709">
        <v>3.4375000000000003E-2</v>
      </c>
      <c r="B171">
        <v>100</v>
      </c>
      <c r="C171">
        <v>60.57</v>
      </c>
      <c r="D171">
        <v>10</v>
      </c>
    </row>
    <row r="172" spans="1:4" x14ac:dyDescent="0.4">
      <c r="A172" s="709">
        <v>3.4490740740740738E-2</v>
      </c>
      <c r="B172">
        <v>100</v>
      </c>
      <c r="C172">
        <v>60.48</v>
      </c>
      <c r="D172">
        <v>10</v>
      </c>
    </row>
    <row r="173" spans="1:4" x14ac:dyDescent="0.4">
      <c r="A173" s="709">
        <v>3.4606481481481481E-2</v>
      </c>
      <c r="B173">
        <v>100</v>
      </c>
      <c r="C173">
        <v>60.39</v>
      </c>
      <c r="D173">
        <v>10</v>
      </c>
    </row>
    <row r="174" spans="1:4" x14ac:dyDescent="0.4">
      <c r="A174" s="709">
        <v>3.4722222222222224E-2</v>
      </c>
      <c r="B174">
        <v>100</v>
      </c>
      <c r="C174">
        <v>60.39</v>
      </c>
      <c r="D174">
        <v>10</v>
      </c>
    </row>
    <row r="175" spans="1:4" x14ac:dyDescent="0.4">
      <c r="A175" s="709">
        <v>3.4837962962962966E-2</v>
      </c>
      <c r="B175">
        <v>100</v>
      </c>
      <c r="C175">
        <v>60.47</v>
      </c>
      <c r="D175">
        <v>10</v>
      </c>
    </row>
    <row r="176" spans="1:4" x14ac:dyDescent="0.4">
      <c r="A176" s="709">
        <v>3.4953703703703702E-2</v>
      </c>
      <c r="B176">
        <v>100</v>
      </c>
      <c r="C176">
        <v>60.38</v>
      </c>
      <c r="D176">
        <v>10</v>
      </c>
    </row>
    <row r="177" spans="1:4" x14ac:dyDescent="0.4">
      <c r="A177" s="709">
        <v>3.5069444444444445E-2</v>
      </c>
      <c r="B177">
        <v>100</v>
      </c>
      <c r="C177">
        <v>60.39</v>
      </c>
      <c r="D177">
        <v>10</v>
      </c>
    </row>
    <row r="178" spans="1:4" x14ac:dyDescent="0.4">
      <c r="A178" s="709">
        <v>3.5185185185185187E-2</v>
      </c>
      <c r="B178">
        <v>100</v>
      </c>
      <c r="C178">
        <v>60.38</v>
      </c>
      <c r="D178">
        <v>10</v>
      </c>
    </row>
    <row r="179" spans="1:4" x14ac:dyDescent="0.4">
      <c r="A179" s="709">
        <v>3.5300925925925923E-2</v>
      </c>
      <c r="B179">
        <v>100</v>
      </c>
      <c r="C179">
        <v>60.3</v>
      </c>
      <c r="D179">
        <v>10</v>
      </c>
    </row>
    <row r="180" spans="1:4" x14ac:dyDescent="0.4">
      <c r="A180" s="709">
        <v>3.5416666666666666E-2</v>
      </c>
      <c r="B180">
        <v>100</v>
      </c>
      <c r="C180">
        <v>60.28</v>
      </c>
      <c r="D180">
        <v>10</v>
      </c>
    </row>
    <row r="181" spans="1:4" x14ac:dyDescent="0.4">
      <c r="A181" s="709">
        <v>3.5532407407407408E-2</v>
      </c>
      <c r="B181">
        <v>100</v>
      </c>
      <c r="C181">
        <v>60.28</v>
      </c>
      <c r="D181">
        <v>10</v>
      </c>
    </row>
    <row r="182" spans="1:4" x14ac:dyDescent="0.4">
      <c r="A182" s="709">
        <v>3.5648148148148151E-2</v>
      </c>
      <c r="B182">
        <v>100</v>
      </c>
      <c r="C182">
        <v>60.28</v>
      </c>
      <c r="D182">
        <v>10</v>
      </c>
    </row>
    <row r="183" spans="1:4" x14ac:dyDescent="0.4">
      <c r="A183" s="709">
        <v>3.5763888888888887E-2</v>
      </c>
      <c r="B183">
        <v>100</v>
      </c>
      <c r="C183">
        <v>60.55</v>
      </c>
      <c r="D183">
        <v>10</v>
      </c>
    </row>
    <row r="184" spans="1:4" x14ac:dyDescent="0.4">
      <c r="A184" s="709">
        <v>3.5879629629629629E-2</v>
      </c>
      <c r="B184">
        <v>100</v>
      </c>
      <c r="C184">
        <v>60.47</v>
      </c>
      <c r="D184">
        <v>10</v>
      </c>
    </row>
    <row r="185" spans="1:4" x14ac:dyDescent="0.4">
      <c r="A185" s="709">
        <v>3.5995370370370372E-2</v>
      </c>
      <c r="B185">
        <v>100</v>
      </c>
      <c r="C185">
        <v>60.64</v>
      </c>
      <c r="D185">
        <v>10</v>
      </c>
    </row>
    <row r="186" spans="1:4" x14ac:dyDescent="0.4">
      <c r="A186" s="709">
        <v>3.6111111111111108E-2</v>
      </c>
      <c r="B186">
        <v>100</v>
      </c>
      <c r="C186">
        <v>60.55</v>
      </c>
      <c r="D186">
        <v>10</v>
      </c>
    </row>
    <row r="187" spans="1:4" x14ac:dyDescent="0.4">
      <c r="A187" s="709">
        <v>3.622685185185185E-2</v>
      </c>
      <c r="B187">
        <v>100</v>
      </c>
      <c r="C187">
        <v>60.55</v>
      </c>
      <c r="D187">
        <v>10</v>
      </c>
    </row>
    <row r="188" spans="1:4" x14ac:dyDescent="0.4">
      <c r="A188" s="709">
        <v>3.6342592592592593E-2</v>
      </c>
      <c r="B188">
        <v>100</v>
      </c>
      <c r="C188">
        <v>60.55</v>
      </c>
      <c r="D188">
        <v>10</v>
      </c>
    </row>
    <row r="189" spans="1:4" x14ac:dyDescent="0.4">
      <c r="A189" s="709">
        <v>3.6458333333333336E-2</v>
      </c>
      <c r="B189">
        <v>100</v>
      </c>
      <c r="C189">
        <v>60.47</v>
      </c>
      <c r="D189">
        <v>10</v>
      </c>
    </row>
    <row r="190" spans="1:4" x14ac:dyDescent="0.4">
      <c r="A190" s="709">
        <v>3.6574074074074071E-2</v>
      </c>
      <c r="B190">
        <v>100</v>
      </c>
      <c r="C190">
        <v>60.48</v>
      </c>
      <c r="D190">
        <v>10</v>
      </c>
    </row>
    <row r="191" spans="1:4" x14ac:dyDescent="0.4">
      <c r="A191" s="709">
        <v>3.6689814814814814E-2</v>
      </c>
      <c r="B191">
        <v>100</v>
      </c>
      <c r="C191">
        <v>60.55</v>
      </c>
      <c r="D191">
        <v>10</v>
      </c>
    </row>
    <row r="192" spans="1:4" x14ac:dyDescent="0.4">
      <c r="A192" s="709">
        <v>3.6805555555555557E-2</v>
      </c>
      <c r="B192">
        <v>100</v>
      </c>
      <c r="C192">
        <v>60.56</v>
      </c>
      <c r="D192">
        <v>10</v>
      </c>
    </row>
    <row r="193" spans="1:4" x14ac:dyDescent="0.4">
      <c r="A193" s="709">
        <v>3.6921296296296299E-2</v>
      </c>
      <c r="B193">
        <v>100</v>
      </c>
      <c r="C193">
        <v>60.48</v>
      </c>
      <c r="D193">
        <v>10</v>
      </c>
    </row>
    <row r="194" spans="1:4" x14ac:dyDescent="0.4">
      <c r="A194" s="709">
        <v>3.7037037037037035E-2</v>
      </c>
      <c r="B194">
        <v>100</v>
      </c>
      <c r="C194">
        <v>60.73</v>
      </c>
      <c r="D194">
        <v>10</v>
      </c>
    </row>
    <row r="195" spans="1:4" x14ac:dyDescent="0.4">
      <c r="A195" s="709">
        <v>3.7152777777777778E-2</v>
      </c>
      <c r="B195">
        <v>100</v>
      </c>
      <c r="C195">
        <v>60.74</v>
      </c>
      <c r="D195">
        <v>10</v>
      </c>
    </row>
    <row r="196" spans="1:4" x14ac:dyDescent="0.4">
      <c r="A196" s="709">
        <v>3.726851851851852E-2</v>
      </c>
      <c r="B196">
        <v>100</v>
      </c>
      <c r="C196">
        <v>60.82</v>
      </c>
      <c r="D196">
        <v>10</v>
      </c>
    </row>
    <row r="197" spans="1:4" x14ac:dyDescent="0.4">
      <c r="A197" s="709">
        <v>3.7384259259259256E-2</v>
      </c>
      <c r="B197">
        <v>100</v>
      </c>
      <c r="C197">
        <v>60.91</v>
      </c>
      <c r="D197">
        <v>10</v>
      </c>
    </row>
    <row r="198" spans="1:4" x14ac:dyDescent="0.4">
      <c r="A198" s="709">
        <v>3.7499999999999999E-2</v>
      </c>
      <c r="B198">
        <v>100</v>
      </c>
      <c r="C198">
        <v>61.08</v>
      </c>
      <c r="D198">
        <v>10</v>
      </c>
    </row>
    <row r="199" spans="1:4" x14ac:dyDescent="0.4">
      <c r="A199" s="709">
        <v>3.7615740740740741E-2</v>
      </c>
      <c r="B199">
        <v>100</v>
      </c>
      <c r="C199">
        <v>60.91</v>
      </c>
      <c r="D199">
        <v>10</v>
      </c>
    </row>
    <row r="200" spans="1:4" x14ac:dyDescent="0.4">
      <c r="A200" s="709">
        <v>3.7731481481481484E-2</v>
      </c>
      <c r="B200">
        <v>100</v>
      </c>
      <c r="C200">
        <v>61.02</v>
      </c>
      <c r="D200">
        <v>10</v>
      </c>
    </row>
    <row r="201" spans="1:4" x14ac:dyDescent="0.4">
      <c r="A201" s="709">
        <v>3.784722222222222E-2</v>
      </c>
      <c r="B201">
        <v>100</v>
      </c>
      <c r="C201">
        <v>61.02</v>
      </c>
      <c r="D201">
        <v>10</v>
      </c>
    </row>
    <row r="202" spans="1:4" x14ac:dyDescent="0.4">
      <c r="A202" s="709">
        <v>3.7962962962962962E-2</v>
      </c>
      <c r="B202">
        <v>100</v>
      </c>
      <c r="C202">
        <v>61.19</v>
      </c>
      <c r="D202">
        <v>10</v>
      </c>
    </row>
    <row r="203" spans="1:4" x14ac:dyDescent="0.4">
      <c r="A203" s="709">
        <v>3.8078703703703705E-2</v>
      </c>
      <c r="B203">
        <v>100</v>
      </c>
      <c r="C203">
        <v>61.1</v>
      </c>
      <c r="D203">
        <v>10</v>
      </c>
    </row>
    <row r="204" spans="1:4" x14ac:dyDescent="0.4">
      <c r="A204" s="709">
        <v>3.8194444444444448E-2</v>
      </c>
      <c r="B204">
        <v>100</v>
      </c>
      <c r="C204">
        <v>61.02</v>
      </c>
      <c r="D204">
        <v>10</v>
      </c>
    </row>
    <row r="205" spans="1:4" x14ac:dyDescent="0.4">
      <c r="A205" s="709">
        <v>3.8310185185185183E-2</v>
      </c>
      <c r="B205">
        <v>100</v>
      </c>
      <c r="C205">
        <v>60.92</v>
      </c>
      <c r="D205">
        <v>10</v>
      </c>
    </row>
    <row r="206" spans="1:4" x14ac:dyDescent="0.4">
      <c r="A206" s="709">
        <v>3.8425925925925926E-2</v>
      </c>
      <c r="B206">
        <v>100</v>
      </c>
      <c r="C206">
        <v>60.92</v>
      </c>
      <c r="D206">
        <v>10</v>
      </c>
    </row>
    <row r="207" spans="1:4" x14ac:dyDescent="0.4">
      <c r="A207" s="709">
        <v>3.8541666666666669E-2</v>
      </c>
      <c r="B207">
        <v>100</v>
      </c>
      <c r="C207">
        <v>61.1</v>
      </c>
      <c r="D207">
        <v>10</v>
      </c>
    </row>
    <row r="208" spans="1:4" x14ac:dyDescent="0.4">
      <c r="A208" s="709">
        <v>3.8657407407407404E-2</v>
      </c>
      <c r="B208">
        <v>100</v>
      </c>
      <c r="C208">
        <v>60.83</v>
      </c>
      <c r="D208">
        <v>10</v>
      </c>
    </row>
    <row r="209" spans="1:4" x14ac:dyDescent="0.4">
      <c r="A209" s="709">
        <v>3.8773148148148147E-2</v>
      </c>
      <c r="B209">
        <v>100</v>
      </c>
      <c r="C209">
        <v>60.83</v>
      </c>
      <c r="D209">
        <v>10</v>
      </c>
    </row>
    <row r="210" spans="1:4" x14ac:dyDescent="0.4">
      <c r="A210" s="709">
        <v>3.888888888888889E-2</v>
      </c>
      <c r="B210">
        <v>100</v>
      </c>
      <c r="C210">
        <v>60.91</v>
      </c>
      <c r="D210">
        <v>10</v>
      </c>
    </row>
    <row r="211" spans="1:4" x14ac:dyDescent="0.4">
      <c r="A211" s="709">
        <v>3.9004629629629632E-2</v>
      </c>
      <c r="B211">
        <v>100</v>
      </c>
      <c r="C211">
        <v>60.74</v>
      </c>
      <c r="D211">
        <v>10</v>
      </c>
    </row>
    <row r="212" spans="1:4" x14ac:dyDescent="0.4">
      <c r="A212" s="709">
        <v>3.9120370370370368E-2</v>
      </c>
      <c r="B212">
        <v>100</v>
      </c>
      <c r="C212">
        <v>60.73</v>
      </c>
      <c r="D212">
        <v>10</v>
      </c>
    </row>
    <row r="213" spans="1:4" x14ac:dyDescent="0.4">
      <c r="A213" s="709">
        <v>3.923611111111111E-2</v>
      </c>
      <c r="B213">
        <v>100</v>
      </c>
      <c r="C213">
        <v>60.82</v>
      </c>
      <c r="D213">
        <v>10</v>
      </c>
    </row>
    <row r="214" spans="1:4" x14ac:dyDescent="0.4">
      <c r="A214" s="709">
        <v>3.9351851851851853E-2</v>
      </c>
      <c r="B214">
        <v>100</v>
      </c>
      <c r="C214">
        <v>60.73</v>
      </c>
      <c r="D214">
        <v>10</v>
      </c>
    </row>
    <row r="215" spans="1:4" x14ac:dyDescent="0.4">
      <c r="A215" s="709">
        <v>3.9467592592592596E-2</v>
      </c>
      <c r="B215">
        <v>100</v>
      </c>
      <c r="C215">
        <v>60.72</v>
      </c>
      <c r="D215">
        <v>10</v>
      </c>
    </row>
    <row r="216" spans="1:4" x14ac:dyDescent="0.4">
      <c r="A216" s="709">
        <v>3.9583333333333331E-2</v>
      </c>
      <c r="B216">
        <v>100</v>
      </c>
      <c r="C216">
        <v>60.72</v>
      </c>
      <c r="D216">
        <v>10</v>
      </c>
    </row>
    <row r="217" spans="1:4" x14ac:dyDescent="0.4">
      <c r="A217" s="709">
        <v>3.9699074074074074E-2</v>
      </c>
      <c r="B217">
        <v>100</v>
      </c>
      <c r="C217">
        <v>60.64</v>
      </c>
      <c r="D217">
        <v>10</v>
      </c>
    </row>
    <row r="218" spans="1:4" x14ac:dyDescent="0.4">
      <c r="A218" s="709">
        <v>3.9814814814814817E-2</v>
      </c>
      <c r="B218">
        <v>100</v>
      </c>
      <c r="C218">
        <v>60.55</v>
      </c>
      <c r="D218">
        <v>10</v>
      </c>
    </row>
    <row r="219" spans="1:4" x14ac:dyDescent="0.4">
      <c r="A219" s="709">
        <v>3.9930555555555552E-2</v>
      </c>
      <c r="B219">
        <v>100</v>
      </c>
      <c r="C219">
        <v>60.53</v>
      </c>
      <c r="D219">
        <v>10</v>
      </c>
    </row>
    <row r="220" spans="1:4" x14ac:dyDescent="0.4">
      <c r="A220" s="709">
        <v>4.0046296296296295E-2</v>
      </c>
      <c r="B220">
        <v>100</v>
      </c>
      <c r="C220">
        <v>60.53</v>
      </c>
      <c r="D220">
        <v>10</v>
      </c>
    </row>
    <row r="221" spans="1:4" x14ac:dyDescent="0.4">
      <c r="A221" s="709">
        <v>4.0162037037037038E-2</v>
      </c>
      <c r="B221">
        <v>100</v>
      </c>
      <c r="C221">
        <v>60.62</v>
      </c>
      <c r="D221">
        <v>10</v>
      </c>
    </row>
    <row r="222" spans="1:4" x14ac:dyDescent="0.4">
      <c r="A222" s="709">
        <v>4.027777777777778E-2</v>
      </c>
      <c r="B222">
        <v>100</v>
      </c>
      <c r="C222">
        <v>60.62</v>
      </c>
      <c r="D222">
        <v>10</v>
      </c>
    </row>
    <row r="223" spans="1:4" x14ac:dyDescent="0.4">
      <c r="A223" s="709">
        <v>4.0393518518518516E-2</v>
      </c>
      <c r="B223">
        <v>100</v>
      </c>
      <c r="C223">
        <v>60.62</v>
      </c>
      <c r="D223">
        <v>10</v>
      </c>
    </row>
    <row r="224" spans="1:4" x14ac:dyDescent="0.4">
      <c r="A224" s="709">
        <v>4.0509259259259259E-2</v>
      </c>
      <c r="B224">
        <v>100</v>
      </c>
      <c r="C224">
        <v>60.72</v>
      </c>
      <c r="D224">
        <v>10</v>
      </c>
    </row>
    <row r="225" spans="1:4" x14ac:dyDescent="0.4">
      <c r="A225" s="709">
        <v>4.0625000000000001E-2</v>
      </c>
      <c r="B225">
        <v>100</v>
      </c>
      <c r="C225">
        <v>60.62</v>
      </c>
      <c r="D225">
        <v>10</v>
      </c>
    </row>
    <row r="226" spans="1:4" x14ac:dyDescent="0.4">
      <c r="A226" s="709">
        <v>4.0740740740740744E-2</v>
      </c>
      <c r="B226">
        <v>100</v>
      </c>
      <c r="C226">
        <v>60.7</v>
      </c>
      <c r="D226">
        <v>10</v>
      </c>
    </row>
    <row r="227" spans="1:4" x14ac:dyDescent="0.4">
      <c r="A227" s="709">
        <v>4.085648148148148E-2</v>
      </c>
      <c r="B227">
        <v>100</v>
      </c>
      <c r="C227">
        <v>60.62</v>
      </c>
      <c r="D227">
        <v>10</v>
      </c>
    </row>
    <row r="228" spans="1:4" x14ac:dyDescent="0.4">
      <c r="A228" s="709">
        <v>4.0972222222222222E-2</v>
      </c>
      <c r="B228">
        <v>100</v>
      </c>
      <c r="C228">
        <v>60.79</v>
      </c>
      <c r="D228">
        <v>10</v>
      </c>
    </row>
    <row r="229" spans="1:4" x14ac:dyDescent="0.4">
      <c r="A229" s="709">
        <v>4.1087962962962965E-2</v>
      </c>
      <c r="B229">
        <v>100</v>
      </c>
      <c r="C229">
        <v>60.81</v>
      </c>
      <c r="D229">
        <v>15</v>
      </c>
    </row>
    <row r="230" spans="1:4" x14ac:dyDescent="0.4">
      <c r="A230" s="709">
        <v>4.1203703703703701E-2</v>
      </c>
      <c r="B230">
        <v>100</v>
      </c>
      <c r="C230">
        <v>61.18</v>
      </c>
      <c r="D230">
        <v>20</v>
      </c>
    </row>
    <row r="231" spans="1:4" x14ac:dyDescent="0.4">
      <c r="A231" s="709">
        <v>4.1319444444444443E-2</v>
      </c>
      <c r="B231">
        <v>100</v>
      </c>
      <c r="C231">
        <v>61.92</v>
      </c>
      <c r="D231">
        <v>20</v>
      </c>
    </row>
    <row r="232" spans="1:4" x14ac:dyDescent="0.4">
      <c r="A232" s="709">
        <v>4.1435185185185186E-2</v>
      </c>
      <c r="B232">
        <v>100</v>
      </c>
      <c r="C232">
        <v>62.93</v>
      </c>
      <c r="D232">
        <v>20</v>
      </c>
    </row>
    <row r="233" spans="1:4" x14ac:dyDescent="0.4">
      <c r="A233" s="709">
        <v>4.1550925925925929E-2</v>
      </c>
      <c r="B233">
        <v>100</v>
      </c>
      <c r="C233">
        <v>63.97</v>
      </c>
      <c r="D233">
        <v>20</v>
      </c>
    </row>
    <row r="234" spans="1:4" x14ac:dyDescent="0.4">
      <c r="A234" s="709">
        <v>4.1666666666666664E-2</v>
      </c>
      <c r="B234">
        <v>100</v>
      </c>
      <c r="C234">
        <v>64.98</v>
      </c>
      <c r="D234">
        <v>20</v>
      </c>
    </row>
    <row r="235" spans="1:4" x14ac:dyDescent="0.4">
      <c r="A235" s="709">
        <v>4.1782407407407407E-2</v>
      </c>
      <c r="B235">
        <v>100</v>
      </c>
      <c r="C235">
        <v>65.989999999999995</v>
      </c>
      <c r="D235">
        <v>20</v>
      </c>
    </row>
    <row r="236" spans="1:4" x14ac:dyDescent="0.4">
      <c r="A236" s="709">
        <v>4.189814814814815E-2</v>
      </c>
      <c r="B236">
        <v>100</v>
      </c>
      <c r="C236">
        <v>66.91</v>
      </c>
      <c r="D236">
        <v>20</v>
      </c>
    </row>
    <row r="237" spans="1:4" x14ac:dyDescent="0.4">
      <c r="A237" s="709">
        <v>4.2013888888888892E-2</v>
      </c>
      <c r="B237">
        <v>100</v>
      </c>
      <c r="C237">
        <v>67.650000000000006</v>
      </c>
      <c r="D237">
        <v>20</v>
      </c>
    </row>
    <row r="238" spans="1:4" x14ac:dyDescent="0.4">
      <c r="A238" s="709">
        <v>4.2129629629629628E-2</v>
      </c>
      <c r="B238">
        <v>100</v>
      </c>
      <c r="C238">
        <v>68.48</v>
      </c>
      <c r="D238">
        <v>20</v>
      </c>
    </row>
    <row r="239" spans="1:4" x14ac:dyDescent="0.4">
      <c r="A239" s="709">
        <v>4.2245370370370371E-2</v>
      </c>
      <c r="B239">
        <v>100</v>
      </c>
      <c r="C239">
        <v>69.22</v>
      </c>
      <c r="D239">
        <v>20</v>
      </c>
    </row>
    <row r="240" spans="1:4" x14ac:dyDescent="0.4">
      <c r="A240" s="709">
        <v>4.2361111111111113E-2</v>
      </c>
      <c r="B240">
        <v>100</v>
      </c>
      <c r="C240">
        <v>69.98</v>
      </c>
      <c r="D240">
        <v>20</v>
      </c>
    </row>
    <row r="241" spans="1:4" x14ac:dyDescent="0.4">
      <c r="A241" s="709">
        <v>4.2476851851851849E-2</v>
      </c>
      <c r="B241">
        <v>100</v>
      </c>
      <c r="C241">
        <v>70.88</v>
      </c>
      <c r="D241">
        <v>20</v>
      </c>
    </row>
    <row r="242" spans="1:4" x14ac:dyDescent="0.4">
      <c r="A242" s="709">
        <v>4.2592592592592592E-2</v>
      </c>
      <c r="B242">
        <v>100</v>
      </c>
      <c r="C242">
        <v>71.63</v>
      </c>
      <c r="D242">
        <v>20</v>
      </c>
    </row>
    <row r="243" spans="1:4" x14ac:dyDescent="0.4">
      <c r="A243" s="709">
        <v>4.2708333333333334E-2</v>
      </c>
      <c r="B243">
        <v>100</v>
      </c>
      <c r="C243">
        <v>72.11</v>
      </c>
      <c r="D243">
        <v>20</v>
      </c>
    </row>
    <row r="244" spans="1:4" x14ac:dyDescent="0.4">
      <c r="A244" s="709">
        <v>4.2824074074074077E-2</v>
      </c>
      <c r="B244">
        <v>100</v>
      </c>
      <c r="C244">
        <v>72.819999999999993</v>
      </c>
      <c r="D244">
        <v>20</v>
      </c>
    </row>
    <row r="245" spans="1:4" x14ac:dyDescent="0.4">
      <c r="A245" s="709">
        <v>4.2939814814814813E-2</v>
      </c>
      <c r="B245">
        <v>100</v>
      </c>
      <c r="C245">
        <v>73.38</v>
      </c>
      <c r="D245">
        <v>20</v>
      </c>
    </row>
    <row r="246" spans="1:4" x14ac:dyDescent="0.4">
      <c r="A246" s="709">
        <v>4.3055555555555555E-2</v>
      </c>
      <c r="B246">
        <v>100</v>
      </c>
      <c r="C246">
        <v>73.77</v>
      </c>
      <c r="D246">
        <v>20</v>
      </c>
    </row>
    <row r="247" spans="1:4" x14ac:dyDescent="0.4">
      <c r="A247" s="709">
        <v>4.3171296296296298E-2</v>
      </c>
      <c r="B247">
        <v>100</v>
      </c>
      <c r="C247">
        <v>74.39</v>
      </c>
      <c r="D247">
        <v>20</v>
      </c>
    </row>
    <row r="248" spans="1:4" x14ac:dyDescent="0.4">
      <c r="A248" s="709">
        <v>4.3287037037037034E-2</v>
      </c>
      <c r="B248">
        <v>100</v>
      </c>
      <c r="C248">
        <v>74.680000000000007</v>
      </c>
      <c r="D248">
        <v>20</v>
      </c>
    </row>
    <row r="249" spans="1:4" x14ac:dyDescent="0.4">
      <c r="A249" s="709">
        <v>4.3402777777777776E-2</v>
      </c>
      <c r="B249">
        <v>100</v>
      </c>
      <c r="C249">
        <v>75.14</v>
      </c>
      <c r="D249">
        <v>20</v>
      </c>
    </row>
    <row r="250" spans="1:4" x14ac:dyDescent="0.4">
      <c r="A250" s="709">
        <v>4.3518518518518519E-2</v>
      </c>
      <c r="B250">
        <v>100</v>
      </c>
      <c r="C250">
        <v>75.7</v>
      </c>
      <c r="D250">
        <v>20</v>
      </c>
    </row>
    <row r="251" spans="1:4" x14ac:dyDescent="0.4">
      <c r="A251" s="709">
        <v>4.3634259259259262E-2</v>
      </c>
      <c r="B251">
        <v>100</v>
      </c>
      <c r="C251">
        <v>76.239999999999995</v>
      </c>
      <c r="D251">
        <v>20</v>
      </c>
    </row>
    <row r="252" spans="1:4" x14ac:dyDescent="0.4">
      <c r="A252" s="709">
        <v>4.3749999999999997E-2</v>
      </c>
      <c r="B252">
        <v>100</v>
      </c>
      <c r="C252">
        <v>76.7</v>
      </c>
      <c r="D252">
        <v>20</v>
      </c>
    </row>
    <row r="253" spans="1:4" x14ac:dyDescent="0.4">
      <c r="A253" s="709">
        <v>4.386574074074074E-2</v>
      </c>
      <c r="B253">
        <v>100</v>
      </c>
      <c r="C253">
        <v>77.06</v>
      </c>
      <c r="D253">
        <v>20</v>
      </c>
    </row>
    <row r="254" spans="1:4" x14ac:dyDescent="0.4">
      <c r="A254" s="709">
        <v>4.3981481481481483E-2</v>
      </c>
      <c r="B254">
        <v>100</v>
      </c>
      <c r="C254">
        <v>77.430000000000007</v>
      </c>
      <c r="D254">
        <v>20</v>
      </c>
    </row>
    <row r="255" spans="1:4" x14ac:dyDescent="0.4">
      <c r="A255" s="709">
        <v>4.4097222222222225E-2</v>
      </c>
      <c r="B255">
        <v>100</v>
      </c>
      <c r="C255">
        <v>77.790000000000006</v>
      </c>
      <c r="D255">
        <v>20</v>
      </c>
    </row>
    <row r="256" spans="1:4" x14ac:dyDescent="0.4">
      <c r="A256" s="709">
        <v>4.4212962962962961E-2</v>
      </c>
      <c r="B256">
        <v>100</v>
      </c>
      <c r="C256">
        <v>78.150000000000006</v>
      </c>
      <c r="D256">
        <v>20</v>
      </c>
    </row>
    <row r="257" spans="1:4" x14ac:dyDescent="0.4">
      <c r="A257" s="709">
        <v>4.4328703703703703E-2</v>
      </c>
      <c r="B257">
        <v>100</v>
      </c>
      <c r="C257">
        <v>78.540000000000006</v>
      </c>
      <c r="D257">
        <v>20</v>
      </c>
    </row>
    <row r="258" spans="1:4" x14ac:dyDescent="0.4">
      <c r="A258" s="709">
        <v>4.4444444444444446E-2</v>
      </c>
      <c r="B258">
        <v>100</v>
      </c>
      <c r="C258">
        <v>78.819999999999993</v>
      </c>
      <c r="D258">
        <v>20</v>
      </c>
    </row>
    <row r="259" spans="1:4" x14ac:dyDescent="0.4">
      <c r="A259" s="709">
        <v>4.4560185185185182E-2</v>
      </c>
      <c r="B259">
        <v>100</v>
      </c>
      <c r="C259">
        <v>79.19</v>
      </c>
      <c r="D259">
        <v>20</v>
      </c>
    </row>
    <row r="260" spans="1:4" x14ac:dyDescent="0.4">
      <c r="A260" s="709">
        <v>4.4675925925925924E-2</v>
      </c>
      <c r="B260">
        <v>100</v>
      </c>
      <c r="C260">
        <v>79.56</v>
      </c>
      <c r="D260">
        <v>20</v>
      </c>
    </row>
    <row r="261" spans="1:4" x14ac:dyDescent="0.4">
      <c r="A261" s="709">
        <v>4.4791666666666667E-2</v>
      </c>
      <c r="B261">
        <v>100</v>
      </c>
      <c r="C261">
        <v>80.010000000000005</v>
      </c>
      <c r="D261">
        <v>20</v>
      </c>
    </row>
    <row r="262" spans="1:4" x14ac:dyDescent="0.4">
      <c r="A262" s="709">
        <v>4.490740740740741E-2</v>
      </c>
      <c r="B262">
        <v>100</v>
      </c>
      <c r="C262">
        <v>80.48</v>
      </c>
      <c r="D262">
        <v>20</v>
      </c>
    </row>
    <row r="263" spans="1:4" x14ac:dyDescent="0.4">
      <c r="A263" s="709">
        <v>4.5023148148148145E-2</v>
      </c>
      <c r="B263">
        <v>100</v>
      </c>
      <c r="C263">
        <v>80.760000000000005</v>
      </c>
      <c r="D263">
        <v>20</v>
      </c>
    </row>
    <row r="264" spans="1:4" x14ac:dyDescent="0.4">
      <c r="A264" s="709">
        <v>4.5138888888888888E-2</v>
      </c>
      <c r="B264">
        <v>100</v>
      </c>
      <c r="C264">
        <v>80.94</v>
      </c>
      <c r="D264">
        <v>20</v>
      </c>
    </row>
    <row r="265" spans="1:4" x14ac:dyDescent="0.4">
      <c r="A265" s="709">
        <v>4.5254629629629631E-2</v>
      </c>
      <c r="B265">
        <v>100</v>
      </c>
      <c r="C265">
        <v>81.13</v>
      </c>
      <c r="D265">
        <v>20</v>
      </c>
    </row>
    <row r="266" spans="1:4" x14ac:dyDescent="0.4">
      <c r="A266" s="709">
        <v>4.5370370370370373E-2</v>
      </c>
      <c r="B266">
        <v>100</v>
      </c>
      <c r="C266">
        <v>81.22</v>
      </c>
      <c r="D266">
        <v>20</v>
      </c>
    </row>
    <row r="267" spans="1:4" x14ac:dyDescent="0.4">
      <c r="A267" s="709">
        <v>4.5486111111111109E-2</v>
      </c>
      <c r="B267">
        <v>100</v>
      </c>
      <c r="C267">
        <v>81.489999999999995</v>
      </c>
      <c r="D267">
        <v>20</v>
      </c>
    </row>
    <row r="268" spans="1:4" x14ac:dyDescent="0.4">
      <c r="A268" s="709">
        <v>4.5601851851851852E-2</v>
      </c>
      <c r="B268">
        <v>100</v>
      </c>
      <c r="C268">
        <v>81.77</v>
      </c>
      <c r="D268">
        <v>20</v>
      </c>
    </row>
    <row r="269" spans="1:4" x14ac:dyDescent="0.4">
      <c r="A269" s="709">
        <v>4.5717592592592594E-2</v>
      </c>
      <c r="B269">
        <v>100</v>
      </c>
      <c r="C269">
        <v>82.04</v>
      </c>
      <c r="D269">
        <v>20</v>
      </c>
    </row>
    <row r="270" spans="1:4" x14ac:dyDescent="0.4">
      <c r="A270" s="709">
        <v>4.583333333333333E-2</v>
      </c>
      <c r="B270">
        <v>100</v>
      </c>
      <c r="C270">
        <v>82.22</v>
      </c>
      <c r="D270">
        <v>20</v>
      </c>
    </row>
    <row r="271" spans="1:4" x14ac:dyDescent="0.4">
      <c r="A271" s="709">
        <v>4.5949074074074073E-2</v>
      </c>
      <c r="B271">
        <v>100</v>
      </c>
      <c r="C271">
        <v>82.5</v>
      </c>
      <c r="D271">
        <v>20</v>
      </c>
    </row>
    <row r="272" spans="1:4" x14ac:dyDescent="0.4">
      <c r="A272" s="709">
        <v>4.6064814814814815E-2</v>
      </c>
      <c r="B272">
        <v>100</v>
      </c>
      <c r="C272">
        <v>82.78</v>
      </c>
      <c r="D272">
        <v>20</v>
      </c>
    </row>
    <row r="273" spans="1:4" x14ac:dyDescent="0.4">
      <c r="A273" s="709">
        <v>4.6180555555555558E-2</v>
      </c>
      <c r="B273">
        <v>100</v>
      </c>
      <c r="C273">
        <v>83.04</v>
      </c>
      <c r="D273">
        <v>20</v>
      </c>
    </row>
    <row r="274" spans="1:4" x14ac:dyDescent="0.4">
      <c r="A274" s="709">
        <v>4.6296296296296294E-2</v>
      </c>
      <c r="B274">
        <v>100</v>
      </c>
      <c r="C274">
        <v>83.24</v>
      </c>
      <c r="D274">
        <v>20</v>
      </c>
    </row>
    <row r="275" spans="1:4" x14ac:dyDescent="0.4">
      <c r="A275" s="709">
        <v>4.6412037037037036E-2</v>
      </c>
      <c r="B275">
        <v>100</v>
      </c>
      <c r="C275">
        <v>83.5</v>
      </c>
      <c r="D275">
        <v>20</v>
      </c>
    </row>
    <row r="276" spans="1:4" x14ac:dyDescent="0.4">
      <c r="A276" s="709">
        <v>4.6527777777777779E-2</v>
      </c>
      <c r="B276">
        <v>100</v>
      </c>
      <c r="C276">
        <v>83.68</v>
      </c>
      <c r="D276">
        <v>20</v>
      </c>
    </row>
    <row r="277" spans="1:4" x14ac:dyDescent="0.4">
      <c r="A277" s="709">
        <v>4.6643518518518522E-2</v>
      </c>
      <c r="B277">
        <v>100</v>
      </c>
      <c r="C277">
        <v>83.96</v>
      </c>
      <c r="D277">
        <v>20</v>
      </c>
    </row>
    <row r="278" spans="1:4" x14ac:dyDescent="0.4">
      <c r="A278" s="709">
        <v>4.6759259259259257E-2</v>
      </c>
      <c r="B278">
        <v>100</v>
      </c>
      <c r="C278">
        <v>83.96</v>
      </c>
      <c r="D278">
        <v>20</v>
      </c>
    </row>
    <row r="279" spans="1:4" x14ac:dyDescent="0.4">
      <c r="A279" s="709">
        <v>4.6875E-2</v>
      </c>
      <c r="B279">
        <v>100</v>
      </c>
      <c r="C279">
        <v>84.14</v>
      </c>
      <c r="D279">
        <v>20</v>
      </c>
    </row>
    <row r="280" spans="1:4" x14ac:dyDescent="0.4">
      <c r="A280" s="709">
        <v>4.6990740740740743E-2</v>
      </c>
      <c r="B280">
        <v>100</v>
      </c>
      <c r="C280">
        <v>84.24</v>
      </c>
      <c r="D280">
        <v>20</v>
      </c>
    </row>
    <row r="281" spans="1:4" x14ac:dyDescent="0.4">
      <c r="A281" s="709">
        <v>4.7106481481481478E-2</v>
      </c>
      <c r="B281">
        <v>100</v>
      </c>
      <c r="C281">
        <v>84.51</v>
      </c>
      <c r="D281">
        <v>20</v>
      </c>
    </row>
    <row r="282" spans="1:4" x14ac:dyDescent="0.4">
      <c r="A282" s="709">
        <v>4.7222222222222221E-2</v>
      </c>
      <c r="B282">
        <v>100</v>
      </c>
      <c r="C282">
        <v>84.61</v>
      </c>
      <c r="D282">
        <v>20</v>
      </c>
    </row>
    <row r="283" spans="1:4" x14ac:dyDescent="0.4">
      <c r="A283" s="709">
        <v>4.7337962962962964E-2</v>
      </c>
      <c r="B283">
        <v>100</v>
      </c>
      <c r="C283">
        <v>84.61</v>
      </c>
      <c r="D283">
        <v>20</v>
      </c>
    </row>
    <row r="284" spans="1:4" x14ac:dyDescent="0.4">
      <c r="A284" s="709">
        <v>4.7453703703703706E-2</v>
      </c>
      <c r="B284">
        <v>100</v>
      </c>
      <c r="C284">
        <v>84.71</v>
      </c>
      <c r="D284">
        <v>20</v>
      </c>
    </row>
    <row r="285" spans="1:4" x14ac:dyDescent="0.4">
      <c r="A285" s="709">
        <v>4.7569444444444442E-2</v>
      </c>
      <c r="B285">
        <v>100</v>
      </c>
      <c r="C285">
        <v>84.88</v>
      </c>
      <c r="D285">
        <v>20</v>
      </c>
    </row>
    <row r="286" spans="1:4" x14ac:dyDescent="0.4">
      <c r="A286" s="709">
        <v>4.7685185185185185E-2</v>
      </c>
      <c r="B286">
        <v>100</v>
      </c>
      <c r="C286">
        <v>84.97</v>
      </c>
      <c r="D286">
        <v>20</v>
      </c>
    </row>
    <row r="287" spans="1:4" x14ac:dyDescent="0.4">
      <c r="A287" s="709">
        <v>4.7800925925925927E-2</v>
      </c>
      <c r="B287">
        <v>100</v>
      </c>
      <c r="C287">
        <v>85.25</v>
      </c>
      <c r="D287">
        <v>20</v>
      </c>
    </row>
    <row r="288" spans="1:4" x14ac:dyDescent="0.4">
      <c r="A288" s="709">
        <v>4.791666666666667E-2</v>
      </c>
      <c r="B288">
        <v>100</v>
      </c>
      <c r="C288">
        <v>85.42</v>
      </c>
      <c r="D288">
        <v>20</v>
      </c>
    </row>
    <row r="289" spans="1:4" x14ac:dyDescent="0.4">
      <c r="A289" s="709">
        <v>4.8032407407407406E-2</v>
      </c>
      <c r="B289">
        <v>100</v>
      </c>
      <c r="C289">
        <v>85.43</v>
      </c>
      <c r="D289">
        <v>20</v>
      </c>
    </row>
    <row r="290" spans="1:4" x14ac:dyDescent="0.4">
      <c r="A290" s="709">
        <v>4.8148148148148148E-2</v>
      </c>
      <c r="B290">
        <v>100</v>
      </c>
      <c r="C290">
        <v>85.43</v>
      </c>
      <c r="D290">
        <v>20</v>
      </c>
    </row>
    <row r="291" spans="1:4" x14ac:dyDescent="0.4">
      <c r="A291" s="709">
        <v>4.8263888888888891E-2</v>
      </c>
      <c r="B291">
        <v>100</v>
      </c>
      <c r="C291">
        <v>85.6</v>
      </c>
      <c r="D291">
        <v>20</v>
      </c>
    </row>
    <row r="292" spans="1:4" x14ac:dyDescent="0.4">
      <c r="A292" s="709">
        <v>4.8379629629629627E-2</v>
      </c>
      <c r="B292">
        <v>100</v>
      </c>
      <c r="C292">
        <v>85.43</v>
      </c>
      <c r="D292">
        <v>20</v>
      </c>
    </row>
    <row r="293" spans="1:4" x14ac:dyDescent="0.4">
      <c r="A293" s="709">
        <v>4.8495370370370369E-2</v>
      </c>
      <c r="B293">
        <v>100</v>
      </c>
      <c r="C293">
        <v>85.69</v>
      </c>
      <c r="D293">
        <v>20</v>
      </c>
    </row>
    <row r="294" spans="1:4" x14ac:dyDescent="0.4">
      <c r="A294" s="709">
        <v>4.8611111111111112E-2</v>
      </c>
      <c r="B294">
        <v>100</v>
      </c>
      <c r="C294">
        <v>85.7</v>
      </c>
      <c r="D294">
        <v>20</v>
      </c>
    </row>
    <row r="295" spans="1:4" x14ac:dyDescent="0.4">
      <c r="A295" s="709">
        <v>4.8726851851851855E-2</v>
      </c>
      <c r="B295">
        <v>100</v>
      </c>
      <c r="C295">
        <v>85.78</v>
      </c>
      <c r="D295">
        <v>20</v>
      </c>
    </row>
    <row r="296" spans="1:4" x14ac:dyDescent="0.4">
      <c r="A296" s="709">
        <v>4.884259259259259E-2</v>
      </c>
      <c r="B296">
        <v>100</v>
      </c>
      <c r="C296">
        <v>85.78</v>
      </c>
      <c r="D296">
        <v>20</v>
      </c>
    </row>
    <row r="297" spans="1:4" x14ac:dyDescent="0.4">
      <c r="A297" s="709">
        <v>4.8958333333333333E-2</v>
      </c>
      <c r="B297">
        <v>100</v>
      </c>
      <c r="C297">
        <v>85.87</v>
      </c>
      <c r="D297">
        <v>20</v>
      </c>
    </row>
    <row r="298" spans="1:4" x14ac:dyDescent="0.4">
      <c r="A298" s="709">
        <v>4.9074074074074076E-2</v>
      </c>
      <c r="B298">
        <v>100</v>
      </c>
      <c r="C298">
        <v>86.14</v>
      </c>
      <c r="D298">
        <v>20</v>
      </c>
    </row>
    <row r="299" spans="1:4" x14ac:dyDescent="0.4">
      <c r="A299" s="709">
        <v>4.9189814814814818E-2</v>
      </c>
      <c r="B299">
        <v>100</v>
      </c>
      <c r="C299">
        <v>86.05</v>
      </c>
      <c r="D299">
        <v>20</v>
      </c>
    </row>
    <row r="300" spans="1:4" x14ac:dyDescent="0.4">
      <c r="A300" s="709">
        <v>4.9305555555555554E-2</v>
      </c>
      <c r="B300">
        <v>100</v>
      </c>
      <c r="C300">
        <v>86.06</v>
      </c>
      <c r="D300">
        <v>20</v>
      </c>
    </row>
    <row r="301" spans="1:4" x14ac:dyDescent="0.4">
      <c r="A301" s="709">
        <v>4.9421296296296297E-2</v>
      </c>
      <c r="B301">
        <v>100</v>
      </c>
      <c r="C301">
        <v>86.06</v>
      </c>
      <c r="D301">
        <v>20</v>
      </c>
    </row>
    <row r="302" spans="1:4" x14ac:dyDescent="0.4">
      <c r="A302" s="709">
        <v>4.9537037037037039E-2</v>
      </c>
      <c r="B302">
        <v>100</v>
      </c>
      <c r="C302">
        <v>86.06</v>
      </c>
      <c r="D302">
        <v>20</v>
      </c>
    </row>
    <row r="303" spans="1:4" x14ac:dyDescent="0.4">
      <c r="A303" s="709">
        <v>4.9652777777777775E-2</v>
      </c>
      <c r="B303">
        <v>100</v>
      </c>
      <c r="C303">
        <v>86.06</v>
      </c>
      <c r="D303">
        <v>20</v>
      </c>
    </row>
    <row r="304" spans="1:4" x14ac:dyDescent="0.4">
      <c r="A304" s="709">
        <v>4.9768518518518517E-2</v>
      </c>
      <c r="B304">
        <v>100</v>
      </c>
      <c r="C304">
        <v>86.14</v>
      </c>
      <c r="D304">
        <v>20</v>
      </c>
    </row>
    <row r="305" spans="1:4" x14ac:dyDescent="0.4">
      <c r="A305" s="709">
        <v>4.988425925925926E-2</v>
      </c>
      <c r="B305">
        <v>100</v>
      </c>
      <c r="C305">
        <v>86.15</v>
      </c>
      <c r="D305">
        <v>20</v>
      </c>
    </row>
    <row r="306" spans="1:4" x14ac:dyDescent="0.4">
      <c r="A306" s="709">
        <v>0.05</v>
      </c>
      <c r="B306">
        <v>100</v>
      </c>
      <c r="C306">
        <v>86.15</v>
      </c>
      <c r="D306">
        <v>20</v>
      </c>
    </row>
    <row r="307" spans="1:4" x14ac:dyDescent="0.4">
      <c r="A307" s="709">
        <v>5.0115740740740738E-2</v>
      </c>
      <c r="B307">
        <v>100</v>
      </c>
      <c r="C307">
        <v>86.23</v>
      </c>
      <c r="D307">
        <v>20</v>
      </c>
    </row>
    <row r="308" spans="1:4" x14ac:dyDescent="0.4">
      <c r="A308" s="709">
        <v>5.0231481481481481E-2</v>
      </c>
      <c r="B308">
        <v>100</v>
      </c>
      <c r="C308">
        <v>86.33</v>
      </c>
      <c r="D308">
        <v>20</v>
      </c>
    </row>
    <row r="309" spans="1:4" x14ac:dyDescent="0.4">
      <c r="A309" s="709">
        <v>5.0347222222222224E-2</v>
      </c>
      <c r="B309">
        <v>100</v>
      </c>
      <c r="C309">
        <v>86.25</v>
      </c>
      <c r="D309">
        <v>20</v>
      </c>
    </row>
    <row r="310" spans="1:4" x14ac:dyDescent="0.4">
      <c r="A310" s="709">
        <v>5.0462962962962966E-2</v>
      </c>
      <c r="B310">
        <v>100</v>
      </c>
      <c r="C310">
        <v>86.25</v>
      </c>
      <c r="D310">
        <v>20</v>
      </c>
    </row>
    <row r="311" spans="1:4" x14ac:dyDescent="0.4">
      <c r="A311" s="709">
        <v>5.0578703703703702E-2</v>
      </c>
      <c r="B311">
        <v>100</v>
      </c>
      <c r="C311">
        <v>86.42</v>
      </c>
      <c r="D311">
        <v>20</v>
      </c>
    </row>
    <row r="312" spans="1:4" x14ac:dyDescent="0.4">
      <c r="A312" s="709">
        <v>5.0694444444444445E-2</v>
      </c>
      <c r="B312">
        <v>100</v>
      </c>
      <c r="C312">
        <v>86.51</v>
      </c>
      <c r="D312">
        <v>20</v>
      </c>
    </row>
    <row r="313" spans="1:4" x14ac:dyDescent="0.4">
      <c r="A313" s="709">
        <v>5.0810185185185187E-2</v>
      </c>
      <c r="B313">
        <v>100</v>
      </c>
      <c r="C313">
        <v>86.51</v>
      </c>
      <c r="D313">
        <v>20</v>
      </c>
    </row>
    <row r="314" spans="1:4" x14ac:dyDescent="0.4">
      <c r="A314" s="709">
        <v>5.0925925925925923E-2</v>
      </c>
      <c r="B314">
        <v>100</v>
      </c>
      <c r="C314">
        <v>86.51</v>
      </c>
      <c r="D314">
        <v>20</v>
      </c>
    </row>
    <row r="315" spans="1:4" x14ac:dyDescent="0.4">
      <c r="A315" s="709">
        <v>5.1041666666666666E-2</v>
      </c>
      <c r="B315">
        <v>100</v>
      </c>
      <c r="C315">
        <v>86.51</v>
      </c>
      <c r="D315">
        <v>20</v>
      </c>
    </row>
    <row r="316" spans="1:4" x14ac:dyDescent="0.4">
      <c r="A316" s="709">
        <v>5.1157407407407408E-2</v>
      </c>
      <c r="B316">
        <v>100</v>
      </c>
      <c r="C316">
        <v>86.61</v>
      </c>
      <c r="D316">
        <v>20</v>
      </c>
    </row>
    <row r="317" spans="1:4" x14ac:dyDescent="0.4">
      <c r="A317" s="709">
        <v>5.1273148148148151E-2</v>
      </c>
      <c r="B317">
        <v>100</v>
      </c>
      <c r="C317">
        <v>86.61</v>
      </c>
      <c r="D317">
        <v>20</v>
      </c>
    </row>
    <row r="318" spans="1:4" x14ac:dyDescent="0.4">
      <c r="A318" s="709">
        <v>5.1388888888888887E-2</v>
      </c>
      <c r="B318">
        <v>100</v>
      </c>
      <c r="C318">
        <v>86.61</v>
      </c>
      <c r="D318">
        <v>20</v>
      </c>
    </row>
    <row r="319" spans="1:4" x14ac:dyDescent="0.4">
      <c r="A319" s="709">
        <v>5.1504629629629629E-2</v>
      </c>
      <c r="B319">
        <v>100</v>
      </c>
      <c r="C319">
        <v>86.7</v>
      </c>
      <c r="D319">
        <v>20</v>
      </c>
    </row>
    <row r="320" spans="1:4" x14ac:dyDescent="0.4">
      <c r="A320" s="709">
        <v>5.1620370370370372E-2</v>
      </c>
      <c r="B320">
        <v>100</v>
      </c>
      <c r="C320">
        <v>86.69</v>
      </c>
      <c r="D320">
        <v>20</v>
      </c>
    </row>
    <row r="321" spans="1:4" x14ac:dyDescent="0.4">
      <c r="A321" s="709">
        <v>5.1736111111111108E-2</v>
      </c>
      <c r="B321">
        <v>100</v>
      </c>
      <c r="C321">
        <v>86.7</v>
      </c>
      <c r="D321">
        <v>20</v>
      </c>
    </row>
    <row r="322" spans="1:4" x14ac:dyDescent="0.4">
      <c r="A322" s="709">
        <v>5.185185185185185E-2</v>
      </c>
      <c r="B322">
        <v>100</v>
      </c>
      <c r="C322">
        <v>86.79</v>
      </c>
      <c r="D322">
        <v>20</v>
      </c>
    </row>
    <row r="323" spans="1:4" x14ac:dyDescent="0.4">
      <c r="A323" s="709">
        <v>5.1967592592592593E-2</v>
      </c>
      <c r="B323">
        <v>100</v>
      </c>
      <c r="C323">
        <v>86.7</v>
      </c>
      <c r="D323">
        <v>20</v>
      </c>
    </row>
    <row r="324" spans="1:4" x14ac:dyDescent="0.4">
      <c r="A324" s="709">
        <v>5.2083333333333336E-2</v>
      </c>
      <c r="B324">
        <v>100</v>
      </c>
      <c r="C324">
        <v>86.7</v>
      </c>
      <c r="D324">
        <v>20</v>
      </c>
    </row>
    <row r="325" spans="1:4" x14ac:dyDescent="0.4">
      <c r="A325" s="709">
        <v>5.2199074074074071E-2</v>
      </c>
      <c r="B325">
        <v>100</v>
      </c>
      <c r="C325">
        <v>86.7</v>
      </c>
      <c r="D325">
        <v>20</v>
      </c>
    </row>
    <row r="326" spans="1:4" x14ac:dyDescent="0.4">
      <c r="A326" s="709">
        <v>5.2314814814814814E-2</v>
      </c>
      <c r="B326">
        <v>100</v>
      </c>
      <c r="C326">
        <v>86.61</v>
      </c>
      <c r="D326">
        <v>20</v>
      </c>
    </row>
    <row r="327" spans="1:4" x14ac:dyDescent="0.4">
      <c r="A327" s="709">
        <v>5.2430555555555557E-2</v>
      </c>
      <c r="B327">
        <v>100</v>
      </c>
      <c r="C327">
        <v>86.7</v>
      </c>
      <c r="D327">
        <v>20</v>
      </c>
    </row>
    <row r="328" spans="1:4" x14ac:dyDescent="0.4">
      <c r="A328" s="709">
        <v>5.2546296296296299E-2</v>
      </c>
      <c r="B328">
        <v>100</v>
      </c>
      <c r="C328">
        <v>86.88</v>
      </c>
      <c r="D328">
        <v>20</v>
      </c>
    </row>
    <row r="329" spans="1:4" x14ac:dyDescent="0.4">
      <c r="A329" s="709">
        <v>5.2662037037037035E-2</v>
      </c>
      <c r="B329">
        <v>100</v>
      </c>
      <c r="C329">
        <v>86.78</v>
      </c>
      <c r="D329">
        <v>20</v>
      </c>
    </row>
    <row r="330" spans="1:4" x14ac:dyDescent="0.4">
      <c r="A330" s="709">
        <v>5.2777777777777778E-2</v>
      </c>
      <c r="B330">
        <v>100</v>
      </c>
      <c r="C330">
        <v>86.88</v>
      </c>
      <c r="D330">
        <v>20</v>
      </c>
    </row>
    <row r="331" spans="1:4" x14ac:dyDescent="0.4">
      <c r="A331" s="709">
        <v>5.289351851851852E-2</v>
      </c>
      <c r="B331">
        <v>100</v>
      </c>
      <c r="C331">
        <v>86.97</v>
      </c>
      <c r="D331">
        <v>20</v>
      </c>
    </row>
    <row r="332" spans="1:4" x14ac:dyDescent="0.4">
      <c r="A332" s="709">
        <v>5.3009259259259256E-2</v>
      </c>
      <c r="B332">
        <v>100</v>
      </c>
      <c r="C332">
        <v>86.97</v>
      </c>
      <c r="D332">
        <v>20</v>
      </c>
    </row>
    <row r="333" spans="1:4" x14ac:dyDescent="0.4">
      <c r="A333" s="709">
        <v>5.3124999999999999E-2</v>
      </c>
      <c r="B333">
        <v>100</v>
      </c>
      <c r="C333">
        <v>87.05</v>
      </c>
      <c r="D333">
        <v>20</v>
      </c>
    </row>
    <row r="334" spans="1:4" x14ac:dyDescent="0.4">
      <c r="A334" s="709">
        <v>5.3240740740740741E-2</v>
      </c>
      <c r="B334">
        <v>100</v>
      </c>
      <c r="C334">
        <v>86.88</v>
      </c>
      <c r="D334">
        <v>20</v>
      </c>
    </row>
    <row r="335" spans="1:4" x14ac:dyDescent="0.4">
      <c r="A335" s="709">
        <v>5.3356481481481484E-2</v>
      </c>
      <c r="B335">
        <v>100</v>
      </c>
      <c r="C335">
        <v>86.88</v>
      </c>
      <c r="D335">
        <v>20</v>
      </c>
    </row>
    <row r="336" spans="1:4" x14ac:dyDescent="0.4">
      <c r="A336" s="709">
        <v>5.347222222222222E-2</v>
      </c>
      <c r="B336">
        <v>100</v>
      </c>
      <c r="C336">
        <v>86.88</v>
      </c>
      <c r="D336">
        <v>20</v>
      </c>
    </row>
    <row r="337" spans="1:4" x14ac:dyDescent="0.4">
      <c r="A337" s="709">
        <v>5.3587962962962962E-2</v>
      </c>
      <c r="B337">
        <v>100</v>
      </c>
      <c r="C337">
        <v>86.88</v>
      </c>
      <c r="D337">
        <v>20</v>
      </c>
    </row>
    <row r="338" spans="1:4" x14ac:dyDescent="0.4">
      <c r="A338" s="709">
        <v>5.3703703703703705E-2</v>
      </c>
      <c r="B338">
        <v>100</v>
      </c>
      <c r="C338">
        <v>86.88</v>
      </c>
      <c r="D338">
        <v>20</v>
      </c>
    </row>
    <row r="339" spans="1:4" x14ac:dyDescent="0.4">
      <c r="A339" s="709">
        <v>5.3819444444444448E-2</v>
      </c>
      <c r="B339">
        <v>100</v>
      </c>
      <c r="C339">
        <v>87.05</v>
      </c>
      <c r="D339">
        <v>20</v>
      </c>
    </row>
    <row r="340" spans="1:4" x14ac:dyDescent="0.4">
      <c r="A340" s="709">
        <v>5.3935185185185183E-2</v>
      </c>
      <c r="B340">
        <v>100</v>
      </c>
      <c r="C340">
        <v>87.14</v>
      </c>
      <c r="D340">
        <v>20</v>
      </c>
    </row>
    <row r="341" spans="1:4" x14ac:dyDescent="0.4">
      <c r="A341" s="709">
        <v>5.4050925925925926E-2</v>
      </c>
      <c r="B341">
        <v>100</v>
      </c>
      <c r="C341">
        <v>86.95</v>
      </c>
      <c r="D341">
        <v>20</v>
      </c>
    </row>
    <row r="342" spans="1:4" x14ac:dyDescent="0.4">
      <c r="A342" s="709">
        <v>5.4166666666666669E-2</v>
      </c>
      <c r="B342">
        <v>100</v>
      </c>
      <c r="C342">
        <v>86.95</v>
      </c>
      <c r="D342">
        <v>20</v>
      </c>
    </row>
    <row r="343" spans="1:4" x14ac:dyDescent="0.4">
      <c r="A343" s="709">
        <v>5.4282407407407404E-2</v>
      </c>
      <c r="B343">
        <v>100</v>
      </c>
      <c r="C343">
        <v>87.12</v>
      </c>
      <c r="D343">
        <v>20</v>
      </c>
    </row>
    <row r="344" spans="1:4" x14ac:dyDescent="0.4">
      <c r="A344" s="709">
        <v>5.4398148148148147E-2</v>
      </c>
      <c r="B344">
        <v>100</v>
      </c>
      <c r="C344">
        <v>86.95</v>
      </c>
      <c r="D344">
        <v>20</v>
      </c>
    </row>
    <row r="345" spans="1:4" x14ac:dyDescent="0.4">
      <c r="A345" s="709">
        <v>5.451388888888889E-2</v>
      </c>
      <c r="B345">
        <v>100</v>
      </c>
      <c r="C345">
        <v>87.05</v>
      </c>
      <c r="D345">
        <v>20</v>
      </c>
    </row>
    <row r="346" spans="1:4" x14ac:dyDescent="0.4">
      <c r="A346" s="709">
        <v>5.4629629629629632E-2</v>
      </c>
      <c r="B346">
        <v>100</v>
      </c>
      <c r="C346">
        <v>86.95</v>
      </c>
      <c r="D346">
        <v>20</v>
      </c>
    </row>
    <row r="347" spans="1:4" x14ac:dyDescent="0.4">
      <c r="A347" s="709">
        <v>5.4745370370370368E-2</v>
      </c>
      <c r="B347">
        <v>100</v>
      </c>
      <c r="C347">
        <v>87.12</v>
      </c>
      <c r="D347">
        <v>20</v>
      </c>
    </row>
    <row r="348" spans="1:4" x14ac:dyDescent="0.4">
      <c r="A348" s="709">
        <v>5.486111111111111E-2</v>
      </c>
      <c r="B348">
        <v>100</v>
      </c>
      <c r="C348">
        <v>87.14</v>
      </c>
      <c r="D348">
        <v>20</v>
      </c>
    </row>
    <row r="349" spans="1:4" x14ac:dyDescent="0.4">
      <c r="A349" s="709">
        <v>5.4976851851851853E-2</v>
      </c>
      <c r="B349">
        <v>100</v>
      </c>
      <c r="C349">
        <v>87.14</v>
      </c>
      <c r="D349">
        <v>20</v>
      </c>
    </row>
    <row r="350" spans="1:4" x14ac:dyDescent="0.4">
      <c r="A350" s="709">
        <v>5.5092592592592596E-2</v>
      </c>
      <c r="B350">
        <v>100</v>
      </c>
      <c r="C350">
        <v>87.14</v>
      </c>
      <c r="D350">
        <v>20</v>
      </c>
    </row>
    <row r="351" spans="1:4" x14ac:dyDescent="0.4">
      <c r="A351" s="709">
        <v>5.5208333333333331E-2</v>
      </c>
      <c r="B351">
        <v>100</v>
      </c>
      <c r="C351">
        <v>87.03</v>
      </c>
      <c r="D351">
        <v>20</v>
      </c>
    </row>
    <row r="352" spans="1:4" x14ac:dyDescent="0.4">
      <c r="A352" s="709">
        <v>5.5324074074074074E-2</v>
      </c>
      <c r="B352">
        <v>100</v>
      </c>
      <c r="C352">
        <v>87.03</v>
      </c>
      <c r="D352">
        <v>20</v>
      </c>
    </row>
    <row r="353" spans="1:4" x14ac:dyDescent="0.4">
      <c r="A353" s="709">
        <v>5.5439814814814817E-2</v>
      </c>
      <c r="B353">
        <v>100</v>
      </c>
      <c r="C353">
        <v>87.03</v>
      </c>
      <c r="D353">
        <v>20</v>
      </c>
    </row>
    <row r="354" spans="1:4" x14ac:dyDescent="0.4">
      <c r="A354" s="709">
        <v>5.5555555555555552E-2</v>
      </c>
      <c r="B354">
        <v>100</v>
      </c>
      <c r="C354">
        <v>87.12</v>
      </c>
      <c r="D354">
        <v>20</v>
      </c>
    </row>
    <row r="355" spans="1:4" x14ac:dyDescent="0.4">
      <c r="A355" s="709">
        <v>5.5671296296296295E-2</v>
      </c>
      <c r="B355">
        <v>100</v>
      </c>
      <c r="C355">
        <v>87.29</v>
      </c>
      <c r="D355">
        <v>20</v>
      </c>
    </row>
    <row r="356" spans="1:4" x14ac:dyDescent="0.4">
      <c r="A356" s="709">
        <v>5.5787037037037038E-2</v>
      </c>
      <c r="B356">
        <v>100</v>
      </c>
      <c r="C356">
        <v>87.2</v>
      </c>
      <c r="D356">
        <v>20</v>
      </c>
    </row>
    <row r="357" spans="1:4" x14ac:dyDescent="0.4">
      <c r="A357" s="709">
        <v>5.590277777777778E-2</v>
      </c>
      <c r="B357">
        <v>100</v>
      </c>
      <c r="C357">
        <v>87.05</v>
      </c>
      <c r="D357">
        <v>20</v>
      </c>
    </row>
    <row r="358" spans="1:4" x14ac:dyDescent="0.4">
      <c r="A358" s="709">
        <v>5.6018518518518516E-2</v>
      </c>
      <c r="B358">
        <v>100</v>
      </c>
      <c r="C358">
        <v>87.29</v>
      </c>
      <c r="D358">
        <v>20</v>
      </c>
    </row>
    <row r="359" spans="1:4" x14ac:dyDescent="0.4">
      <c r="A359" s="709">
        <v>5.6134259259259259E-2</v>
      </c>
      <c r="B359">
        <v>100</v>
      </c>
      <c r="C359">
        <v>87.12</v>
      </c>
      <c r="D359">
        <v>20</v>
      </c>
    </row>
    <row r="360" spans="1:4" x14ac:dyDescent="0.4">
      <c r="A360" s="709">
        <v>5.6250000000000001E-2</v>
      </c>
      <c r="B360">
        <v>100</v>
      </c>
      <c r="C360">
        <v>87.29</v>
      </c>
      <c r="D360">
        <v>20</v>
      </c>
    </row>
    <row r="361" spans="1:4" x14ac:dyDescent="0.4">
      <c r="A361" s="709">
        <v>5.6365740740740744E-2</v>
      </c>
      <c r="B361">
        <v>100</v>
      </c>
      <c r="C361">
        <v>87.31</v>
      </c>
      <c r="D361">
        <v>20</v>
      </c>
    </row>
    <row r="362" spans="1:4" x14ac:dyDescent="0.4">
      <c r="A362" s="709">
        <v>5.648148148148148E-2</v>
      </c>
      <c r="B362">
        <v>100</v>
      </c>
      <c r="C362">
        <v>87.38</v>
      </c>
      <c r="D362">
        <v>20</v>
      </c>
    </row>
    <row r="363" spans="1:4" x14ac:dyDescent="0.4">
      <c r="A363" s="709">
        <v>5.6597222222222222E-2</v>
      </c>
      <c r="B363">
        <v>100</v>
      </c>
      <c r="C363">
        <v>87.29</v>
      </c>
      <c r="D363">
        <v>20</v>
      </c>
    </row>
    <row r="364" spans="1:4" x14ac:dyDescent="0.4">
      <c r="A364" s="709">
        <v>5.6712962962962965E-2</v>
      </c>
      <c r="B364">
        <v>100</v>
      </c>
      <c r="C364">
        <v>87.38</v>
      </c>
      <c r="D364">
        <v>20</v>
      </c>
    </row>
    <row r="365" spans="1:4" x14ac:dyDescent="0.4">
      <c r="A365" s="709">
        <v>5.6828703703703701E-2</v>
      </c>
      <c r="B365">
        <v>100</v>
      </c>
      <c r="C365">
        <v>87.38</v>
      </c>
      <c r="D365">
        <v>20</v>
      </c>
    </row>
    <row r="366" spans="1:4" x14ac:dyDescent="0.4">
      <c r="A366" s="709">
        <v>5.6944444444444443E-2</v>
      </c>
      <c r="B366">
        <v>100</v>
      </c>
      <c r="C366">
        <v>87.47</v>
      </c>
      <c r="D366">
        <v>20</v>
      </c>
    </row>
    <row r="367" spans="1:4" x14ac:dyDescent="0.4">
      <c r="A367" s="709">
        <v>5.7060185185185186E-2</v>
      </c>
      <c r="B367">
        <v>100</v>
      </c>
      <c r="C367">
        <v>87.47</v>
      </c>
      <c r="D367">
        <v>20</v>
      </c>
    </row>
    <row r="368" spans="1:4" x14ac:dyDescent="0.4">
      <c r="A368" s="709">
        <v>5.7175925925925929E-2</v>
      </c>
      <c r="B368">
        <v>100</v>
      </c>
      <c r="C368">
        <v>87.31</v>
      </c>
      <c r="D368">
        <v>20</v>
      </c>
    </row>
    <row r="369" spans="1:4" x14ac:dyDescent="0.4">
      <c r="A369" s="709">
        <v>5.7291666666666664E-2</v>
      </c>
      <c r="B369">
        <v>100</v>
      </c>
      <c r="C369">
        <v>87.47</v>
      </c>
      <c r="D369">
        <v>20</v>
      </c>
    </row>
    <row r="370" spans="1:4" x14ac:dyDescent="0.4">
      <c r="A370" s="709">
        <v>5.7407407407407407E-2</v>
      </c>
      <c r="B370">
        <v>100</v>
      </c>
      <c r="C370">
        <v>87.47</v>
      </c>
      <c r="D370">
        <v>20</v>
      </c>
    </row>
    <row r="371" spans="1:4" x14ac:dyDescent="0.4">
      <c r="A371" s="709">
        <v>5.752314814814815E-2</v>
      </c>
      <c r="B371">
        <v>100</v>
      </c>
      <c r="C371">
        <v>87.57</v>
      </c>
      <c r="D371">
        <v>20</v>
      </c>
    </row>
    <row r="372" spans="1:4" x14ac:dyDescent="0.4">
      <c r="A372" s="709">
        <v>5.7638888888888892E-2</v>
      </c>
      <c r="B372">
        <v>100</v>
      </c>
      <c r="C372">
        <v>87.47</v>
      </c>
      <c r="D372">
        <v>20</v>
      </c>
    </row>
    <row r="373" spans="1:4" x14ac:dyDescent="0.4">
      <c r="A373" s="709">
        <v>5.7754629629629628E-2</v>
      </c>
      <c r="B373">
        <v>100</v>
      </c>
      <c r="C373">
        <v>87.47</v>
      </c>
      <c r="D373">
        <v>20</v>
      </c>
    </row>
    <row r="374" spans="1:4" x14ac:dyDescent="0.4">
      <c r="A374" s="709">
        <v>5.7870370370370371E-2</v>
      </c>
      <c r="B374">
        <v>100</v>
      </c>
      <c r="C374">
        <v>87.47</v>
      </c>
      <c r="D374">
        <v>20</v>
      </c>
    </row>
    <row r="375" spans="1:4" x14ac:dyDescent="0.4">
      <c r="A375" s="709">
        <v>5.7986111111111113E-2</v>
      </c>
      <c r="B375">
        <v>100</v>
      </c>
      <c r="C375">
        <v>87.58</v>
      </c>
      <c r="D375">
        <v>20</v>
      </c>
    </row>
    <row r="376" spans="1:4" x14ac:dyDescent="0.4">
      <c r="A376" s="709">
        <v>5.8101851851851849E-2</v>
      </c>
      <c r="B376">
        <v>100</v>
      </c>
      <c r="C376">
        <v>87.57</v>
      </c>
      <c r="D376">
        <v>20</v>
      </c>
    </row>
    <row r="377" spans="1:4" x14ac:dyDescent="0.4">
      <c r="A377" s="709">
        <v>5.8217592592592592E-2</v>
      </c>
      <c r="B377">
        <v>100</v>
      </c>
      <c r="C377">
        <v>87.57</v>
      </c>
      <c r="D377">
        <v>20</v>
      </c>
    </row>
    <row r="378" spans="1:4" x14ac:dyDescent="0.4">
      <c r="A378" s="709">
        <v>5.8333333333333334E-2</v>
      </c>
      <c r="B378">
        <v>100</v>
      </c>
      <c r="C378">
        <v>87.47</v>
      </c>
      <c r="D378">
        <v>20</v>
      </c>
    </row>
    <row r="379" spans="1:4" x14ac:dyDescent="0.4">
      <c r="A379" s="709">
        <v>5.8449074074074077E-2</v>
      </c>
      <c r="B379">
        <v>100</v>
      </c>
      <c r="C379">
        <v>87.57</v>
      </c>
      <c r="D379">
        <v>20</v>
      </c>
    </row>
    <row r="380" spans="1:4" x14ac:dyDescent="0.4">
      <c r="A380" s="709">
        <v>5.8564814814814813E-2</v>
      </c>
      <c r="B380">
        <v>100</v>
      </c>
      <c r="C380">
        <v>87.64</v>
      </c>
      <c r="D380">
        <v>20</v>
      </c>
    </row>
    <row r="381" spans="1:4" x14ac:dyDescent="0.4">
      <c r="A381" s="709">
        <v>5.8680555555555555E-2</v>
      </c>
      <c r="B381">
        <v>100</v>
      </c>
      <c r="C381">
        <v>87.66</v>
      </c>
      <c r="D381">
        <v>20</v>
      </c>
    </row>
    <row r="382" spans="1:4" x14ac:dyDescent="0.4">
      <c r="A382" s="709">
        <v>5.8796296296296298E-2</v>
      </c>
      <c r="B382">
        <v>100</v>
      </c>
      <c r="C382">
        <v>87.55</v>
      </c>
      <c r="D382">
        <v>20</v>
      </c>
    </row>
    <row r="383" spans="1:4" x14ac:dyDescent="0.4">
      <c r="A383" s="709">
        <v>5.8912037037037034E-2</v>
      </c>
      <c r="B383">
        <v>100</v>
      </c>
      <c r="C383">
        <v>87.57</v>
      </c>
      <c r="D383">
        <v>20</v>
      </c>
    </row>
    <row r="384" spans="1:4" x14ac:dyDescent="0.4">
      <c r="A384" s="709">
        <v>5.9027777777777776E-2</v>
      </c>
      <c r="B384">
        <v>100</v>
      </c>
      <c r="C384">
        <v>87.64</v>
      </c>
      <c r="D384">
        <v>20</v>
      </c>
    </row>
    <row r="385" spans="1:4" x14ac:dyDescent="0.4">
      <c r="A385" s="709">
        <v>5.9143518518518519E-2</v>
      </c>
      <c r="B385">
        <v>100</v>
      </c>
      <c r="C385">
        <v>87.66</v>
      </c>
      <c r="D385">
        <v>20</v>
      </c>
    </row>
    <row r="386" spans="1:4" x14ac:dyDescent="0.4">
      <c r="A386" s="709">
        <v>5.9259259259259262E-2</v>
      </c>
      <c r="B386">
        <v>100</v>
      </c>
      <c r="C386">
        <v>87.47</v>
      </c>
      <c r="D386">
        <v>20</v>
      </c>
    </row>
    <row r="387" spans="1:4" x14ac:dyDescent="0.4">
      <c r="A387" s="709">
        <v>5.9374999999999997E-2</v>
      </c>
      <c r="B387">
        <v>100</v>
      </c>
      <c r="C387">
        <v>87.73</v>
      </c>
      <c r="D387">
        <v>20</v>
      </c>
    </row>
    <row r="388" spans="1:4" x14ac:dyDescent="0.4">
      <c r="A388" s="709">
        <v>5.949074074074074E-2</v>
      </c>
      <c r="B388">
        <v>100</v>
      </c>
      <c r="C388">
        <v>87.57</v>
      </c>
      <c r="D388">
        <v>20</v>
      </c>
    </row>
    <row r="389" spans="1:4" x14ac:dyDescent="0.4">
      <c r="A389" s="709">
        <v>5.9606481481481483E-2</v>
      </c>
      <c r="B389">
        <v>100</v>
      </c>
      <c r="C389">
        <v>87.66</v>
      </c>
      <c r="D389">
        <v>20</v>
      </c>
    </row>
    <row r="390" spans="1:4" x14ac:dyDescent="0.4">
      <c r="A390" s="709">
        <v>5.9722222222222225E-2</v>
      </c>
      <c r="B390">
        <v>100</v>
      </c>
      <c r="C390">
        <v>87.64</v>
      </c>
      <c r="D390">
        <v>20</v>
      </c>
    </row>
    <row r="391" spans="1:4" x14ac:dyDescent="0.4">
      <c r="A391" s="709">
        <v>5.9837962962962961E-2</v>
      </c>
      <c r="B391">
        <v>100</v>
      </c>
      <c r="C391">
        <v>87.66</v>
      </c>
      <c r="D391">
        <v>20</v>
      </c>
    </row>
    <row r="392" spans="1:4" x14ac:dyDescent="0.4">
      <c r="A392" s="709">
        <v>5.9953703703703703E-2</v>
      </c>
      <c r="B392">
        <v>100</v>
      </c>
      <c r="C392">
        <v>87.73</v>
      </c>
      <c r="D392">
        <v>20</v>
      </c>
    </row>
    <row r="393" spans="1:4" x14ac:dyDescent="0.4">
      <c r="A393" s="709">
        <v>6.0069444444444446E-2</v>
      </c>
      <c r="B393">
        <v>100</v>
      </c>
      <c r="C393">
        <v>87.66</v>
      </c>
      <c r="D393">
        <v>20</v>
      </c>
    </row>
    <row r="394" spans="1:4" x14ac:dyDescent="0.4">
      <c r="A394" s="709">
        <v>6.0185185185185182E-2</v>
      </c>
      <c r="B394">
        <v>100</v>
      </c>
      <c r="C394">
        <v>87.73</v>
      </c>
      <c r="D394">
        <v>20</v>
      </c>
    </row>
    <row r="395" spans="1:4" x14ac:dyDescent="0.4">
      <c r="A395" s="709">
        <v>6.0300925925925924E-2</v>
      </c>
      <c r="B395">
        <v>100</v>
      </c>
      <c r="C395">
        <v>87.83</v>
      </c>
      <c r="D395">
        <v>20</v>
      </c>
    </row>
    <row r="396" spans="1:4" x14ac:dyDescent="0.4">
      <c r="A396" s="709">
        <v>6.0416666666666667E-2</v>
      </c>
      <c r="B396">
        <v>100</v>
      </c>
      <c r="C396">
        <v>87.9</v>
      </c>
      <c r="D396">
        <v>20</v>
      </c>
    </row>
    <row r="397" spans="1:4" x14ac:dyDescent="0.4">
      <c r="A397" s="709">
        <v>6.053240740740741E-2</v>
      </c>
      <c r="B397">
        <v>100</v>
      </c>
      <c r="C397">
        <v>87.83</v>
      </c>
      <c r="D397">
        <v>20</v>
      </c>
    </row>
    <row r="398" spans="1:4" x14ac:dyDescent="0.4">
      <c r="A398" s="709">
        <v>6.0648148148148145E-2</v>
      </c>
      <c r="B398">
        <v>100</v>
      </c>
      <c r="C398">
        <v>87.83</v>
      </c>
      <c r="D398">
        <v>20</v>
      </c>
    </row>
    <row r="399" spans="1:4" x14ac:dyDescent="0.4">
      <c r="A399" s="709">
        <v>6.0763888888888888E-2</v>
      </c>
      <c r="B399">
        <v>100</v>
      </c>
      <c r="C399">
        <v>87.9</v>
      </c>
      <c r="D399">
        <v>20</v>
      </c>
    </row>
    <row r="400" spans="1:4" x14ac:dyDescent="0.4">
      <c r="A400" s="709">
        <v>6.0879629629629631E-2</v>
      </c>
      <c r="B400">
        <v>100</v>
      </c>
      <c r="C400">
        <v>87.73</v>
      </c>
      <c r="D400">
        <v>20</v>
      </c>
    </row>
    <row r="401" spans="1:4" x14ac:dyDescent="0.4">
      <c r="A401" s="709">
        <v>6.0995370370370373E-2</v>
      </c>
      <c r="B401">
        <v>100</v>
      </c>
      <c r="C401">
        <v>87.66</v>
      </c>
      <c r="D401">
        <v>20</v>
      </c>
    </row>
    <row r="402" spans="1:4" x14ac:dyDescent="0.4">
      <c r="A402" s="709">
        <v>6.1111111111111109E-2</v>
      </c>
      <c r="B402">
        <v>100</v>
      </c>
      <c r="C402">
        <v>87.64</v>
      </c>
      <c r="D402">
        <v>20</v>
      </c>
    </row>
    <row r="403" spans="1:4" x14ac:dyDescent="0.4">
      <c r="A403" s="709">
        <v>6.1226851851851852E-2</v>
      </c>
      <c r="B403">
        <v>100</v>
      </c>
      <c r="C403">
        <v>87.73</v>
      </c>
      <c r="D403">
        <v>20</v>
      </c>
    </row>
    <row r="404" spans="1:4" x14ac:dyDescent="0.4">
      <c r="A404" s="709">
        <v>6.1342592592592594E-2</v>
      </c>
      <c r="B404">
        <v>100</v>
      </c>
      <c r="C404">
        <v>87.73</v>
      </c>
      <c r="D404">
        <v>20</v>
      </c>
    </row>
    <row r="405" spans="1:4" x14ac:dyDescent="0.4">
      <c r="A405" s="709">
        <v>6.145833333333333E-2</v>
      </c>
      <c r="B405">
        <v>100</v>
      </c>
      <c r="C405">
        <v>87.73</v>
      </c>
      <c r="D405">
        <v>20</v>
      </c>
    </row>
    <row r="406" spans="1:4" x14ac:dyDescent="0.4">
      <c r="A406" s="709">
        <v>6.1574074074074073E-2</v>
      </c>
      <c r="B406">
        <v>100</v>
      </c>
      <c r="C406">
        <v>87.83</v>
      </c>
      <c r="D406">
        <v>20</v>
      </c>
    </row>
    <row r="407" spans="1:4" x14ac:dyDescent="0.4">
      <c r="A407" s="709">
        <v>6.1689814814814815E-2</v>
      </c>
      <c r="B407">
        <v>100</v>
      </c>
      <c r="C407">
        <v>87.83</v>
      </c>
      <c r="D407">
        <v>20</v>
      </c>
    </row>
    <row r="408" spans="1:4" x14ac:dyDescent="0.4">
      <c r="A408" s="709">
        <v>6.1805555555555558E-2</v>
      </c>
      <c r="B408">
        <v>100</v>
      </c>
      <c r="C408">
        <v>87.99</v>
      </c>
      <c r="D408">
        <v>20</v>
      </c>
    </row>
    <row r="409" spans="1:4" x14ac:dyDescent="0.4">
      <c r="A409" s="709">
        <v>6.1921296296296294E-2</v>
      </c>
      <c r="B409">
        <v>100</v>
      </c>
      <c r="C409">
        <v>87.99</v>
      </c>
      <c r="D409">
        <v>20</v>
      </c>
    </row>
    <row r="410" spans="1:4" x14ac:dyDescent="0.4">
      <c r="A410" s="709">
        <v>6.2037037037037036E-2</v>
      </c>
      <c r="B410">
        <v>100</v>
      </c>
      <c r="C410">
        <v>87.92</v>
      </c>
      <c r="D410">
        <v>20</v>
      </c>
    </row>
    <row r="411" spans="1:4" x14ac:dyDescent="0.4">
      <c r="A411" s="709">
        <v>6.2152777777777779E-2</v>
      </c>
      <c r="B411">
        <v>100</v>
      </c>
      <c r="C411">
        <v>87.99</v>
      </c>
      <c r="D411">
        <v>20</v>
      </c>
    </row>
    <row r="412" spans="1:4" x14ac:dyDescent="0.4">
      <c r="A412" s="709">
        <v>6.2268518518518522E-2</v>
      </c>
      <c r="B412">
        <v>100</v>
      </c>
      <c r="C412">
        <v>87.92</v>
      </c>
      <c r="D412">
        <v>20</v>
      </c>
    </row>
    <row r="413" spans="1:4" x14ac:dyDescent="0.4">
      <c r="A413" s="709">
        <v>6.2384259259259257E-2</v>
      </c>
      <c r="B413">
        <v>100</v>
      </c>
      <c r="C413">
        <v>87.99</v>
      </c>
      <c r="D413">
        <v>20</v>
      </c>
    </row>
    <row r="414" spans="1:4" x14ac:dyDescent="0.4">
      <c r="A414" s="709">
        <v>6.25E-2</v>
      </c>
      <c r="B414">
        <v>100</v>
      </c>
      <c r="C414">
        <v>87.92</v>
      </c>
      <c r="D414">
        <v>20</v>
      </c>
    </row>
    <row r="415" spans="1:4" x14ac:dyDescent="0.4">
      <c r="A415" s="709">
        <v>6.2615740740740736E-2</v>
      </c>
      <c r="B415">
        <v>100</v>
      </c>
      <c r="C415">
        <v>87.98</v>
      </c>
      <c r="D415">
        <v>20</v>
      </c>
    </row>
    <row r="416" spans="1:4" x14ac:dyDescent="0.4">
      <c r="A416" s="709">
        <v>6.2731481481481485E-2</v>
      </c>
      <c r="B416">
        <v>100</v>
      </c>
      <c r="C416">
        <v>87.83</v>
      </c>
      <c r="D416">
        <v>20</v>
      </c>
    </row>
    <row r="417" spans="1:4" x14ac:dyDescent="0.4">
      <c r="A417" s="709">
        <v>6.2847222222222221E-2</v>
      </c>
      <c r="B417">
        <v>100</v>
      </c>
      <c r="C417">
        <v>87.99</v>
      </c>
      <c r="D417">
        <v>20</v>
      </c>
    </row>
    <row r="418" spans="1:4" x14ac:dyDescent="0.4">
      <c r="A418" s="709">
        <v>6.2962962962962957E-2</v>
      </c>
      <c r="B418">
        <v>100</v>
      </c>
      <c r="C418">
        <v>87.83</v>
      </c>
      <c r="D418">
        <v>20</v>
      </c>
    </row>
    <row r="419" spans="1:4" x14ac:dyDescent="0.4">
      <c r="A419" s="709">
        <v>6.3078703703703706E-2</v>
      </c>
      <c r="B419">
        <v>100</v>
      </c>
      <c r="C419">
        <v>87.98</v>
      </c>
      <c r="D419">
        <v>20</v>
      </c>
    </row>
    <row r="420" spans="1:4" x14ac:dyDescent="0.4">
      <c r="A420" s="709">
        <v>6.3194444444444442E-2</v>
      </c>
      <c r="B420">
        <v>100</v>
      </c>
      <c r="C420">
        <v>88.09</v>
      </c>
      <c r="D420">
        <v>20</v>
      </c>
    </row>
    <row r="421" spans="1:4" x14ac:dyDescent="0.4">
      <c r="A421" s="709">
        <v>6.3310185185185192E-2</v>
      </c>
      <c r="B421">
        <v>100</v>
      </c>
      <c r="C421">
        <v>87.99</v>
      </c>
      <c r="D421">
        <v>20</v>
      </c>
    </row>
    <row r="422" spans="1:4" x14ac:dyDescent="0.4">
      <c r="A422" s="709">
        <v>6.3425925925925927E-2</v>
      </c>
      <c r="B422">
        <v>100</v>
      </c>
      <c r="C422">
        <v>87.92</v>
      </c>
      <c r="D422">
        <v>20</v>
      </c>
    </row>
    <row r="423" spans="1:4" x14ac:dyDescent="0.4">
      <c r="A423" s="709">
        <v>6.3541666666666663E-2</v>
      </c>
      <c r="B423">
        <v>100</v>
      </c>
      <c r="C423">
        <v>87.99</v>
      </c>
      <c r="D423">
        <v>20</v>
      </c>
    </row>
    <row r="424" spans="1:4" x14ac:dyDescent="0.4">
      <c r="A424" s="709">
        <v>6.3657407407407413E-2</v>
      </c>
      <c r="B424">
        <v>100</v>
      </c>
      <c r="C424">
        <v>87.92</v>
      </c>
      <c r="D424">
        <v>20</v>
      </c>
    </row>
    <row r="425" spans="1:4" x14ac:dyDescent="0.4">
      <c r="A425" s="709">
        <v>6.3773148148148148E-2</v>
      </c>
      <c r="B425">
        <v>100</v>
      </c>
      <c r="C425">
        <v>87.81</v>
      </c>
      <c r="D425">
        <v>20</v>
      </c>
    </row>
    <row r="426" spans="1:4" x14ac:dyDescent="0.4">
      <c r="A426" s="709">
        <v>6.3888888888888884E-2</v>
      </c>
      <c r="B426">
        <v>100</v>
      </c>
      <c r="C426">
        <v>88.07</v>
      </c>
      <c r="D426">
        <v>20</v>
      </c>
    </row>
    <row r="427" spans="1:4" x14ac:dyDescent="0.4">
      <c r="A427" s="709">
        <v>6.4004629629629634E-2</v>
      </c>
      <c r="B427">
        <v>100</v>
      </c>
      <c r="C427">
        <v>87.98</v>
      </c>
      <c r="D427">
        <v>20</v>
      </c>
    </row>
    <row r="428" spans="1:4" x14ac:dyDescent="0.4">
      <c r="A428" s="709">
        <v>6.4120370370370369E-2</v>
      </c>
      <c r="B428">
        <v>100</v>
      </c>
      <c r="C428">
        <v>87.9</v>
      </c>
      <c r="D428">
        <v>20</v>
      </c>
    </row>
    <row r="429" spans="1:4" x14ac:dyDescent="0.4">
      <c r="A429" s="709">
        <v>6.4236111111111105E-2</v>
      </c>
      <c r="B429">
        <v>100</v>
      </c>
      <c r="C429">
        <v>87.9</v>
      </c>
      <c r="D429">
        <v>20</v>
      </c>
    </row>
    <row r="430" spans="1:4" x14ac:dyDescent="0.4">
      <c r="A430" s="709">
        <v>6.4351851851851855E-2</v>
      </c>
      <c r="B430">
        <v>100</v>
      </c>
      <c r="C430">
        <v>87.98</v>
      </c>
      <c r="D430">
        <v>20</v>
      </c>
    </row>
    <row r="431" spans="1:4" x14ac:dyDescent="0.4">
      <c r="A431" s="709">
        <v>6.446759259259259E-2</v>
      </c>
      <c r="B431">
        <v>100</v>
      </c>
      <c r="C431">
        <v>87.9</v>
      </c>
      <c r="D431">
        <v>20</v>
      </c>
    </row>
    <row r="432" spans="1:4" x14ac:dyDescent="0.4">
      <c r="A432" s="709">
        <v>6.458333333333334E-2</v>
      </c>
      <c r="B432">
        <v>100</v>
      </c>
      <c r="C432">
        <v>88.07</v>
      </c>
      <c r="D432">
        <v>20</v>
      </c>
    </row>
    <row r="433" spans="1:4" x14ac:dyDescent="0.4">
      <c r="A433" s="709">
        <v>6.4699074074074076E-2</v>
      </c>
      <c r="B433">
        <v>100</v>
      </c>
      <c r="C433">
        <v>88.07</v>
      </c>
      <c r="D433">
        <v>20</v>
      </c>
    </row>
    <row r="434" spans="1:4" x14ac:dyDescent="0.4">
      <c r="A434" s="709">
        <v>6.4814814814814811E-2</v>
      </c>
      <c r="B434">
        <v>100</v>
      </c>
      <c r="C434">
        <v>88.07</v>
      </c>
      <c r="D434">
        <v>20</v>
      </c>
    </row>
    <row r="435" spans="1:4" x14ac:dyDescent="0.4">
      <c r="A435" s="709">
        <v>6.4930555555555561E-2</v>
      </c>
      <c r="B435">
        <v>100</v>
      </c>
      <c r="C435">
        <v>88.07</v>
      </c>
      <c r="D435">
        <v>20</v>
      </c>
    </row>
    <row r="436" spans="1:4" x14ac:dyDescent="0.4">
      <c r="A436" s="709">
        <v>6.5046296296296297E-2</v>
      </c>
      <c r="B436">
        <v>100</v>
      </c>
      <c r="C436">
        <v>88.07</v>
      </c>
      <c r="D436">
        <v>20</v>
      </c>
    </row>
    <row r="437" spans="1:4" x14ac:dyDescent="0.4">
      <c r="A437" s="709">
        <v>6.5162037037037032E-2</v>
      </c>
      <c r="B437">
        <v>100</v>
      </c>
      <c r="C437">
        <v>87.98</v>
      </c>
      <c r="D437">
        <v>20</v>
      </c>
    </row>
    <row r="438" spans="1:4" x14ac:dyDescent="0.4">
      <c r="A438" s="709">
        <v>6.5277777777777782E-2</v>
      </c>
      <c r="B438">
        <v>100</v>
      </c>
      <c r="C438">
        <v>88.07</v>
      </c>
      <c r="D438">
        <v>20</v>
      </c>
    </row>
    <row r="439" spans="1:4" x14ac:dyDescent="0.4">
      <c r="A439" s="709">
        <v>6.5393518518518517E-2</v>
      </c>
      <c r="B439">
        <v>100</v>
      </c>
      <c r="C439">
        <v>87.98</v>
      </c>
      <c r="D439">
        <v>20</v>
      </c>
    </row>
    <row r="440" spans="1:4" x14ac:dyDescent="0.4">
      <c r="A440" s="709">
        <v>6.5509259259259253E-2</v>
      </c>
      <c r="B440">
        <v>100</v>
      </c>
      <c r="C440">
        <v>87.98</v>
      </c>
      <c r="D440">
        <v>20</v>
      </c>
    </row>
    <row r="441" spans="1:4" x14ac:dyDescent="0.4">
      <c r="A441" s="709">
        <v>6.5625000000000003E-2</v>
      </c>
      <c r="B441">
        <v>100</v>
      </c>
      <c r="C441">
        <v>87.98</v>
      </c>
      <c r="D441">
        <v>20</v>
      </c>
    </row>
    <row r="442" spans="1:4" x14ac:dyDescent="0.4">
      <c r="A442" s="709">
        <v>6.5740740740740738E-2</v>
      </c>
      <c r="B442">
        <v>100</v>
      </c>
      <c r="C442">
        <v>87.89</v>
      </c>
      <c r="D442">
        <v>20</v>
      </c>
    </row>
    <row r="443" spans="1:4" x14ac:dyDescent="0.4">
      <c r="A443" s="709">
        <v>6.5856481481481488E-2</v>
      </c>
      <c r="B443">
        <v>100</v>
      </c>
      <c r="C443">
        <v>87.89</v>
      </c>
      <c r="D443">
        <v>20</v>
      </c>
    </row>
    <row r="444" spans="1:4" x14ac:dyDescent="0.4">
      <c r="A444" s="709">
        <v>6.5972222222222224E-2</v>
      </c>
      <c r="B444">
        <v>100</v>
      </c>
      <c r="C444">
        <v>87.8</v>
      </c>
      <c r="D444">
        <v>20</v>
      </c>
    </row>
    <row r="445" spans="1:4" x14ac:dyDescent="0.4">
      <c r="A445" s="709">
        <v>6.6087962962962959E-2</v>
      </c>
      <c r="B445">
        <v>100</v>
      </c>
      <c r="C445">
        <v>87.8</v>
      </c>
      <c r="D445">
        <v>20</v>
      </c>
    </row>
    <row r="446" spans="1:4" x14ac:dyDescent="0.4">
      <c r="A446" s="709">
        <v>6.6203703703703709E-2</v>
      </c>
      <c r="B446">
        <v>100</v>
      </c>
      <c r="C446">
        <v>87.8</v>
      </c>
      <c r="D446">
        <v>20</v>
      </c>
    </row>
    <row r="447" spans="1:4" x14ac:dyDescent="0.4">
      <c r="A447" s="709">
        <v>6.6319444444444445E-2</v>
      </c>
      <c r="B447">
        <v>100</v>
      </c>
      <c r="C447">
        <v>87.89</v>
      </c>
      <c r="D447">
        <v>20</v>
      </c>
    </row>
    <row r="448" spans="1:4" x14ac:dyDescent="0.4">
      <c r="A448" s="709">
        <v>6.643518518518518E-2</v>
      </c>
      <c r="B448">
        <v>100</v>
      </c>
      <c r="C448">
        <v>88.06</v>
      </c>
      <c r="D448">
        <v>20</v>
      </c>
    </row>
    <row r="449" spans="1:4" x14ac:dyDescent="0.4">
      <c r="A449" s="709">
        <v>6.655092592592593E-2</v>
      </c>
      <c r="B449">
        <v>100</v>
      </c>
      <c r="C449">
        <v>87.96</v>
      </c>
      <c r="D449">
        <v>20</v>
      </c>
    </row>
    <row r="450" spans="1:4" x14ac:dyDescent="0.4">
      <c r="A450" s="709">
        <v>6.6666666666666666E-2</v>
      </c>
      <c r="B450">
        <v>100</v>
      </c>
      <c r="C450">
        <v>87.89</v>
      </c>
      <c r="D450">
        <v>20</v>
      </c>
    </row>
    <row r="451" spans="1:4" x14ac:dyDescent="0.4">
      <c r="A451" s="709">
        <v>6.6782407407407401E-2</v>
      </c>
      <c r="B451">
        <v>100</v>
      </c>
      <c r="C451">
        <v>87.96</v>
      </c>
      <c r="D451">
        <v>20</v>
      </c>
    </row>
    <row r="452" spans="1:4" x14ac:dyDescent="0.4">
      <c r="A452" s="709">
        <v>6.6898148148148151E-2</v>
      </c>
      <c r="B452">
        <v>100</v>
      </c>
      <c r="C452">
        <v>87.89</v>
      </c>
      <c r="D452">
        <v>20</v>
      </c>
    </row>
    <row r="453" spans="1:4" x14ac:dyDescent="0.4">
      <c r="A453" s="709">
        <v>6.7013888888888887E-2</v>
      </c>
      <c r="B453">
        <v>100</v>
      </c>
      <c r="C453">
        <v>88.06</v>
      </c>
      <c r="D453">
        <v>20</v>
      </c>
    </row>
    <row r="454" spans="1:4" x14ac:dyDescent="0.4">
      <c r="A454" s="709">
        <v>6.7129629629629636E-2</v>
      </c>
      <c r="B454">
        <v>100</v>
      </c>
      <c r="C454">
        <v>87.96</v>
      </c>
      <c r="D454">
        <v>20</v>
      </c>
    </row>
    <row r="455" spans="1:4" x14ac:dyDescent="0.4">
      <c r="A455" s="709">
        <v>6.7245370370370372E-2</v>
      </c>
      <c r="B455">
        <v>100</v>
      </c>
      <c r="C455">
        <v>87.8</v>
      </c>
      <c r="D455">
        <v>20</v>
      </c>
    </row>
    <row r="456" spans="1:4" x14ac:dyDescent="0.4">
      <c r="A456" s="709">
        <v>6.7361111111111108E-2</v>
      </c>
      <c r="B456">
        <v>100</v>
      </c>
      <c r="C456">
        <v>87.8</v>
      </c>
      <c r="D456">
        <v>20</v>
      </c>
    </row>
    <row r="457" spans="1:4" x14ac:dyDescent="0.4">
      <c r="A457" s="709">
        <v>6.7476851851851857E-2</v>
      </c>
      <c r="B457">
        <v>100</v>
      </c>
      <c r="C457">
        <v>87.7</v>
      </c>
      <c r="D457">
        <v>20</v>
      </c>
    </row>
    <row r="458" spans="1:4" x14ac:dyDescent="0.4">
      <c r="A458" s="709">
        <v>6.7592592592592593E-2</v>
      </c>
      <c r="B458">
        <v>100</v>
      </c>
      <c r="C458">
        <v>87.7</v>
      </c>
      <c r="D458">
        <v>20</v>
      </c>
    </row>
    <row r="459" spans="1:4" x14ac:dyDescent="0.4">
      <c r="A459" s="709">
        <v>6.7708333333333329E-2</v>
      </c>
      <c r="B459">
        <v>100</v>
      </c>
      <c r="C459">
        <v>87.78</v>
      </c>
      <c r="D459">
        <v>20</v>
      </c>
    </row>
    <row r="460" spans="1:4" x14ac:dyDescent="0.4">
      <c r="A460" s="709">
        <v>6.7824074074074078E-2</v>
      </c>
      <c r="B460">
        <v>100</v>
      </c>
      <c r="C460">
        <v>87.78</v>
      </c>
      <c r="D460">
        <v>20</v>
      </c>
    </row>
    <row r="461" spans="1:4" x14ac:dyDescent="0.4">
      <c r="A461" s="709">
        <v>6.7939814814814814E-2</v>
      </c>
      <c r="B461">
        <v>100</v>
      </c>
      <c r="C461">
        <v>87.78</v>
      </c>
      <c r="D461">
        <v>20</v>
      </c>
    </row>
    <row r="462" spans="1:4" x14ac:dyDescent="0.4">
      <c r="A462" s="709">
        <v>6.805555555555555E-2</v>
      </c>
      <c r="B462">
        <v>100</v>
      </c>
      <c r="C462">
        <v>87.87</v>
      </c>
      <c r="D462">
        <v>20</v>
      </c>
    </row>
    <row r="463" spans="1:4" x14ac:dyDescent="0.4">
      <c r="A463" s="709">
        <v>6.8171296296296299E-2</v>
      </c>
      <c r="B463">
        <v>100</v>
      </c>
      <c r="C463">
        <v>88.06</v>
      </c>
      <c r="D463">
        <v>20</v>
      </c>
    </row>
    <row r="464" spans="1:4" x14ac:dyDescent="0.4">
      <c r="A464" s="709">
        <v>6.8287037037037035E-2</v>
      </c>
      <c r="B464">
        <v>100</v>
      </c>
      <c r="C464">
        <v>88.15</v>
      </c>
      <c r="D464">
        <v>20</v>
      </c>
    </row>
    <row r="465" spans="1:4" x14ac:dyDescent="0.4">
      <c r="A465" s="709">
        <v>6.8402777777777785E-2</v>
      </c>
      <c r="B465">
        <v>100</v>
      </c>
      <c r="C465">
        <v>88.15</v>
      </c>
      <c r="D465">
        <v>20</v>
      </c>
    </row>
    <row r="466" spans="1:4" x14ac:dyDescent="0.4">
      <c r="A466" s="709">
        <v>6.851851851851852E-2</v>
      </c>
      <c r="B466">
        <v>100</v>
      </c>
      <c r="C466">
        <v>88.24</v>
      </c>
      <c r="D466">
        <v>20</v>
      </c>
    </row>
    <row r="467" spans="1:4" x14ac:dyDescent="0.4">
      <c r="A467" s="709">
        <v>6.8634259259259256E-2</v>
      </c>
      <c r="B467">
        <v>100</v>
      </c>
      <c r="C467">
        <v>88.42</v>
      </c>
      <c r="D467">
        <v>20</v>
      </c>
    </row>
    <row r="468" spans="1:4" x14ac:dyDescent="0.4">
      <c r="A468" s="709">
        <v>6.8750000000000006E-2</v>
      </c>
      <c r="B468">
        <v>100</v>
      </c>
      <c r="C468">
        <v>88.6</v>
      </c>
      <c r="D468">
        <v>20</v>
      </c>
    </row>
    <row r="469" spans="1:4" x14ac:dyDescent="0.4">
      <c r="A469" s="709">
        <v>6.8865740740740741E-2</v>
      </c>
      <c r="B469">
        <v>100</v>
      </c>
      <c r="C469">
        <v>88.6</v>
      </c>
      <c r="D469">
        <v>20</v>
      </c>
    </row>
    <row r="470" spans="1:4" x14ac:dyDescent="0.4">
      <c r="A470" s="709">
        <v>6.8981481481481477E-2</v>
      </c>
      <c r="B470">
        <v>100</v>
      </c>
      <c r="C470">
        <v>88.7</v>
      </c>
      <c r="D470">
        <v>20</v>
      </c>
    </row>
    <row r="471" spans="1:4" x14ac:dyDescent="0.4">
      <c r="A471" s="709">
        <v>6.9097222222222227E-2</v>
      </c>
      <c r="B471">
        <v>100</v>
      </c>
      <c r="C471">
        <v>88.96</v>
      </c>
      <c r="D471">
        <v>20</v>
      </c>
    </row>
    <row r="472" spans="1:4" x14ac:dyDescent="0.4">
      <c r="A472" s="709">
        <v>6.9212962962962962E-2</v>
      </c>
      <c r="B472">
        <v>100</v>
      </c>
      <c r="C472">
        <v>88.96</v>
      </c>
      <c r="D472">
        <v>20</v>
      </c>
    </row>
    <row r="473" spans="1:4" x14ac:dyDescent="0.4">
      <c r="A473" s="709">
        <v>6.9328703703703698E-2</v>
      </c>
      <c r="B473">
        <v>100</v>
      </c>
      <c r="C473">
        <v>89.05</v>
      </c>
      <c r="D473">
        <v>20</v>
      </c>
    </row>
    <row r="474" spans="1:4" x14ac:dyDescent="0.4">
      <c r="A474" s="709">
        <v>6.9444444444444448E-2</v>
      </c>
      <c r="B474">
        <v>100</v>
      </c>
      <c r="C474">
        <v>89.25</v>
      </c>
      <c r="D474">
        <v>20</v>
      </c>
    </row>
    <row r="475" spans="1:4" x14ac:dyDescent="0.4">
      <c r="A475" s="709">
        <v>6.9560185185185183E-2</v>
      </c>
      <c r="B475">
        <v>100</v>
      </c>
      <c r="C475">
        <v>89.43</v>
      </c>
      <c r="D475">
        <v>20</v>
      </c>
    </row>
    <row r="476" spans="1:4" x14ac:dyDescent="0.4">
      <c r="A476" s="709">
        <v>6.9675925925925933E-2</v>
      </c>
      <c r="B476">
        <v>100</v>
      </c>
      <c r="C476">
        <v>89.43</v>
      </c>
      <c r="D476">
        <v>20</v>
      </c>
    </row>
    <row r="477" spans="1:4" x14ac:dyDescent="0.4">
      <c r="A477" s="709">
        <v>6.9791666666666669E-2</v>
      </c>
      <c r="B477">
        <v>100</v>
      </c>
      <c r="C477">
        <v>89.53</v>
      </c>
      <c r="D477">
        <v>20</v>
      </c>
    </row>
    <row r="478" spans="1:4" x14ac:dyDescent="0.4">
      <c r="A478" s="709">
        <v>6.9907407407407404E-2</v>
      </c>
      <c r="B478">
        <v>100</v>
      </c>
      <c r="C478">
        <v>89.51</v>
      </c>
      <c r="D478">
        <v>20</v>
      </c>
    </row>
    <row r="479" spans="1:4" x14ac:dyDescent="0.4">
      <c r="A479" s="709">
        <v>7.0023148148148154E-2</v>
      </c>
      <c r="B479">
        <v>100</v>
      </c>
      <c r="C479">
        <v>89.62</v>
      </c>
      <c r="D479">
        <v>20</v>
      </c>
    </row>
    <row r="480" spans="1:4" x14ac:dyDescent="0.4">
      <c r="A480" s="709">
        <v>7.013888888888889E-2</v>
      </c>
      <c r="B480">
        <v>100</v>
      </c>
      <c r="C480">
        <v>89.53</v>
      </c>
      <c r="D480">
        <v>20</v>
      </c>
    </row>
    <row r="481" spans="1:4" x14ac:dyDescent="0.4">
      <c r="A481" s="709">
        <v>7.0254629629629625E-2</v>
      </c>
      <c r="B481">
        <v>100</v>
      </c>
      <c r="C481">
        <v>89.69</v>
      </c>
      <c r="D481">
        <v>20</v>
      </c>
    </row>
    <row r="482" spans="1:4" x14ac:dyDescent="0.4">
      <c r="A482" s="709">
        <v>7.0370370370370375E-2</v>
      </c>
      <c r="B482">
        <v>100</v>
      </c>
      <c r="C482">
        <v>89.6</v>
      </c>
      <c r="D482">
        <v>20</v>
      </c>
    </row>
    <row r="483" spans="1:4" x14ac:dyDescent="0.4">
      <c r="A483" s="709">
        <v>7.048611111111111E-2</v>
      </c>
      <c r="B483">
        <v>100</v>
      </c>
      <c r="C483">
        <v>89.88</v>
      </c>
      <c r="D483">
        <v>20</v>
      </c>
    </row>
    <row r="484" spans="1:4" x14ac:dyDescent="0.4">
      <c r="A484" s="709">
        <v>7.0601851851851846E-2</v>
      </c>
      <c r="B484">
        <v>100</v>
      </c>
      <c r="C484">
        <v>89.97</v>
      </c>
      <c r="D484">
        <v>20</v>
      </c>
    </row>
    <row r="485" spans="1:4" x14ac:dyDescent="0.4">
      <c r="A485" s="709">
        <v>7.0717592592592596E-2</v>
      </c>
      <c r="B485">
        <v>100</v>
      </c>
      <c r="C485">
        <v>90.14</v>
      </c>
      <c r="D485">
        <v>20</v>
      </c>
    </row>
    <row r="486" spans="1:4" x14ac:dyDescent="0.4">
      <c r="A486" s="709">
        <v>7.0833333333333331E-2</v>
      </c>
      <c r="B486">
        <v>100</v>
      </c>
      <c r="C486">
        <v>90.14</v>
      </c>
      <c r="D486">
        <v>20</v>
      </c>
    </row>
    <row r="487" spans="1:4" x14ac:dyDescent="0.4">
      <c r="A487" s="709">
        <v>7.0949074074074067E-2</v>
      </c>
      <c r="B487">
        <v>100</v>
      </c>
      <c r="C487">
        <v>90.05</v>
      </c>
      <c r="D487">
        <v>20</v>
      </c>
    </row>
    <row r="488" spans="1:4" x14ac:dyDescent="0.4">
      <c r="A488" s="709">
        <v>7.1064814814814817E-2</v>
      </c>
      <c r="B488">
        <v>100</v>
      </c>
      <c r="C488">
        <v>90.05</v>
      </c>
      <c r="D488">
        <v>20</v>
      </c>
    </row>
    <row r="489" spans="1:4" x14ac:dyDescent="0.4">
      <c r="A489" s="709">
        <v>7.1180555555555552E-2</v>
      </c>
      <c r="B489">
        <v>100</v>
      </c>
      <c r="C489">
        <v>90.12</v>
      </c>
      <c r="D489">
        <v>20</v>
      </c>
    </row>
    <row r="490" spans="1:4" x14ac:dyDescent="0.4">
      <c r="A490" s="709">
        <v>7.1296296296296302E-2</v>
      </c>
      <c r="B490">
        <v>100</v>
      </c>
      <c r="C490">
        <v>89.79</v>
      </c>
      <c r="D490">
        <v>20</v>
      </c>
    </row>
    <row r="491" spans="1:4" x14ac:dyDescent="0.4">
      <c r="A491" s="709">
        <v>7.1412037037037038E-2</v>
      </c>
      <c r="B491">
        <v>100</v>
      </c>
      <c r="C491">
        <v>89.77</v>
      </c>
      <c r="D491">
        <v>20</v>
      </c>
    </row>
    <row r="492" spans="1:4" x14ac:dyDescent="0.4">
      <c r="A492" s="709">
        <v>7.1527777777777773E-2</v>
      </c>
      <c r="B492">
        <v>100</v>
      </c>
      <c r="C492">
        <v>89.86</v>
      </c>
      <c r="D492">
        <v>20</v>
      </c>
    </row>
    <row r="493" spans="1:4" x14ac:dyDescent="0.4">
      <c r="A493" s="709">
        <v>7.1643518518518523E-2</v>
      </c>
      <c r="B493">
        <v>100</v>
      </c>
      <c r="C493">
        <v>89.95</v>
      </c>
      <c r="D493">
        <v>20</v>
      </c>
    </row>
    <row r="494" spans="1:4" x14ac:dyDescent="0.4">
      <c r="A494" s="709">
        <v>7.1759259259259259E-2</v>
      </c>
      <c r="B494">
        <v>100</v>
      </c>
      <c r="C494">
        <v>90.03</v>
      </c>
      <c r="D494">
        <v>20</v>
      </c>
    </row>
    <row r="495" spans="1:4" x14ac:dyDescent="0.4">
      <c r="A495" s="709">
        <v>7.1874999999999994E-2</v>
      </c>
      <c r="B495">
        <v>100</v>
      </c>
      <c r="C495">
        <v>89.95</v>
      </c>
      <c r="D495">
        <v>20</v>
      </c>
    </row>
    <row r="496" spans="1:4" x14ac:dyDescent="0.4">
      <c r="A496" s="709">
        <v>7.1990740740740744E-2</v>
      </c>
      <c r="B496">
        <v>100</v>
      </c>
      <c r="C496">
        <v>90.14</v>
      </c>
      <c r="D496">
        <v>20</v>
      </c>
    </row>
    <row r="497" spans="1:4" x14ac:dyDescent="0.4">
      <c r="A497" s="709">
        <v>7.210648148148148E-2</v>
      </c>
      <c r="B497">
        <v>100</v>
      </c>
      <c r="C497">
        <v>90.05</v>
      </c>
      <c r="D497">
        <v>20</v>
      </c>
    </row>
    <row r="498" spans="1:4" x14ac:dyDescent="0.4">
      <c r="A498" s="709">
        <v>7.2222222222222215E-2</v>
      </c>
      <c r="B498">
        <v>100</v>
      </c>
      <c r="C498">
        <v>90.05</v>
      </c>
      <c r="D498">
        <v>20</v>
      </c>
    </row>
    <row r="499" spans="1:4" x14ac:dyDescent="0.4">
      <c r="A499" s="709">
        <v>7.2337962962962965E-2</v>
      </c>
      <c r="B499">
        <v>100</v>
      </c>
      <c r="C499">
        <v>90.14</v>
      </c>
      <c r="D499">
        <v>20</v>
      </c>
    </row>
    <row r="500" spans="1:4" x14ac:dyDescent="0.4">
      <c r="A500" s="709">
        <v>7.2453703703703701E-2</v>
      </c>
      <c r="B500">
        <v>100</v>
      </c>
      <c r="C500">
        <v>90.23</v>
      </c>
      <c r="D500">
        <v>20</v>
      </c>
    </row>
    <row r="501" spans="1:4" x14ac:dyDescent="0.4">
      <c r="A501" s="709">
        <v>7.256944444444445E-2</v>
      </c>
      <c r="B501">
        <v>100</v>
      </c>
      <c r="C501">
        <v>90.23</v>
      </c>
      <c r="D501">
        <v>20</v>
      </c>
    </row>
    <row r="502" spans="1:4" x14ac:dyDescent="0.4">
      <c r="A502" s="709">
        <v>7.2685185185185186E-2</v>
      </c>
      <c r="B502">
        <v>100</v>
      </c>
      <c r="C502">
        <v>90.33</v>
      </c>
      <c r="D502">
        <v>20</v>
      </c>
    </row>
    <row r="503" spans="1:4" x14ac:dyDescent="0.4">
      <c r="A503" s="709">
        <v>7.2800925925925922E-2</v>
      </c>
      <c r="B503">
        <v>100</v>
      </c>
      <c r="C503">
        <v>90.33</v>
      </c>
      <c r="D503">
        <v>20</v>
      </c>
    </row>
    <row r="504" spans="1:4" x14ac:dyDescent="0.4">
      <c r="A504" s="709">
        <v>7.2916666666666671E-2</v>
      </c>
      <c r="B504">
        <v>100</v>
      </c>
      <c r="C504">
        <v>90.42</v>
      </c>
      <c r="D504">
        <v>20</v>
      </c>
    </row>
    <row r="505" spans="1:4" x14ac:dyDescent="0.4">
      <c r="A505" s="709">
        <v>7.3032407407407407E-2</v>
      </c>
      <c r="B505">
        <v>100</v>
      </c>
      <c r="C505">
        <v>90.51</v>
      </c>
      <c r="D505">
        <v>20</v>
      </c>
    </row>
    <row r="506" spans="1:4" x14ac:dyDescent="0.4">
      <c r="A506" s="709">
        <v>7.3148148148148143E-2</v>
      </c>
      <c r="B506">
        <v>100</v>
      </c>
      <c r="C506">
        <v>90.51</v>
      </c>
      <c r="D506">
        <v>20</v>
      </c>
    </row>
    <row r="507" spans="1:4" x14ac:dyDescent="0.4">
      <c r="A507" s="709">
        <v>7.3263888888888892E-2</v>
      </c>
      <c r="B507">
        <v>100</v>
      </c>
      <c r="C507">
        <v>90.5</v>
      </c>
      <c r="D507">
        <v>20</v>
      </c>
    </row>
    <row r="508" spans="1:4" x14ac:dyDescent="0.4">
      <c r="A508" s="709">
        <v>7.3379629629629628E-2</v>
      </c>
      <c r="B508">
        <v>100</v>
      </c>
      <c r="C508">
        <v>90.51</v>
      </c>
      <c r="D508">
        <v>20</v>
      </c>
    </row>
    <row r="509" spans="1:4" x14ac:dyDescent="0.4">
      <c r="A509" s="709">
        <v>7.3495370370370364E-2</v>
      </c>
      <c r="B509">
        <v>100</v>
      </c>
      <c r="C509">
        <v>90.42</v>
      </c>
      <c r="D509">
        <v>20</v>
      </c>
    </row>
    <row r="510" spans="1:4" x14ac:dyDescent="0.4">
      <c r="A510" s="709">
        <v>7.3611111111111113E-2</v>
      </c>
      <c r="B510">
        <v>100</v>
      </c>
      <c r="C510">
        <v>90.42</v>
      </c>
      <c r="D510">
        <v>20</v>
      </c>
    </row>
    <row r="511" spans="1:4" x14ac:dyDescent="0.4">
      <c r="A511" s="709">
        <v>7.3726851851851849E-2</v>
      </c>
      <c r="B511">
        <v>100</v>
      </c>
      <c r="C511">
        <v>90.33</v>
      </c>
      <c r="D511">
        <v>20</v>
      </c>
    </row>
    <row r="512" spans="1:4" x14ac:dyDescent="0.4">
      <c r="A512" s="709">
        <v>7.3842592592592599E-2</v>
      </c>
      <c r="B512">
        <v>100</v>
      </c>
      <c r="C512">
        <v>90.33</v>
      </c>
      <c r="D512">
        <v>20</v>
      </c>
    </row>
    <row r="513" spans="1:4" x14ac:dyDescent="0.4">
      <c r="A513" s="709">
        <v>7.3958333333333334E-2</v>
      </c>
      <c r="B513">
        <v>100</v>
      </c>
      <c r="C513">
        <v>90.23</v>
      </c>
      <c r="D513">
        <v>20</v>
      </c>
    </row>
    <row r="514" spans="1:4" x14ac:dyDescent="0.4">
      <c r="A514" s="709">
        <v>7.407407407407407E-2</v>
      </c>
      <c r="B514">
        <v>100</v>
      </c>
      <c r="C514">
        <v>90.14</v>
      </c>
      <c r="D514">
        <v>20</v>
      </c>
    </row>
    <row r="515" spans="1:4" x14ac:dyDescent="0.4">
      <c r="A515" s="709">
        <v>7.418981481481482E-2</v>
      </c>
      <c r="B515">
        <v>100</v>
      </c>
      <c r="C515">
        <v>90.31</v>
      </c>
      <c r="D515">
        <v>20</v>
      </c>
    </row>
    <row r="516" spans="1:4" x14ac:dyDescent="0.4">
      <c r="A516" s="709">
        <v>7.4305555555555555E-2</v>
      </c>
      <c r="B516">
        <v>100</v>
      </c>
      <c r="C516">
        <v>90.22</v>
      </c>
      <c r="D516">
        <v>20</v>
      </c>
    </row>
    <row r="517" spans="1:4" x14ac:dyDescent="0.4">
      <c r="A517" s="709">
        <v>7.4421296296296291E-2</v>
      </c>
      <c r="B517">
        <v>100</v>
      </c>
      <c r="C517">
        <v>90.22</v>
      </c>
      <c r="D517">
        <v>20</v>
      </c>
    </row>
    <row r="518" spans="1:4" x14ac:dyDescent="0.4">
      <c r="A518" s="709">
        <v>7.4537037037037041E-2</v>
      </c>
      <c r="B518">
        <v>100</v>
      </c>
      <c r="C518">
        <v>90.39</v>
      </c>
      <c r="D518">
        <v>20</v>
      </c>
    </row>
    <row r="519" spans="1:4" x14ac:dyDescent="0.4">
      <c r="A519" s="709">
        <v>7.4652777777777776E-2</v>
      </c>
      <c r="B519">
        <v>100</v>
      </c>
      <c r="C519">
        <v>90.41</v>
      </c>
      <c r="D519">
        <v>20</v>
      </c>
    </row>
    <row r="520" spans="1:4" x14ac:dyDescent="0.4">
      <c r="A520" s="709">
        <v>7.4768518518518512E-2</v>
      </c>
      <c r="B520">
        <v>100</v>
      </c>
      <c r="C520">
        <v>90.31</v>
      </c>
      <c r="D520">
        <v>20</v>
      </c>
    </row>
    <row r="521" spans="1:4" x14ac:dyDescent="0.4">
      <c r="A521" s="709">
        <v>7.4884259259259262E-2</v>
      </c>
      <c r="B521">
        <v>100</v>
      </c>
      <c r="C521">
        <v>90.31</v>
      </c>
      <c r="D521">
        <v>20</v>
      </c>
    </row>
    <row r="522" spans="1:4" x14ac:dyDescent="0.4">
      <c r="A522" s="709">
        <v>7.4999999999999997E-2</v>
      </c>
      <c r="B522">
        <v>100</v>
      </c>
      <c r="C522">
        <v>90.39</v>
      </c>
      <c r="D522">
        <v>20</v>
      </c>
    </row>
    <row r="523" spans="1:4" x14ac:dyDescent="0.4">
      <c r="A523" s="709">
        <v>7.5115740740740747E-2</v>
      </c>
      <c r="B523">
        <v>100</v>
      </c>
      <c r="C523">
        <v>90.31</v>
      </c>
      <c r="D523">
        <v>20</v>
      </c>
    </row>
    <row r="524" spans="1:4" x14ac:dyDescent="0.4">
      <c r="A524" s="709">
        <v>7.5231481481481483E-2</v>
      </c>
      <c r="B524">
        <v>100</v>
      </c>
      <c r="C524">
        <v>90.3</v>
      </c>
      <c r="D524">
        <v>20</v>
      </c>
    </row>
    <row r="525" spans="1:4" x14ac:dyDescent="0.4">
      <c r="A525" s="709">
        <v>7.5347222222222218E-2</v>
      </c>
      <c r="B525">
        <v>100</v>
      </c>
      <c r="C525">
        <v>90.3</v>
      </c>
      <c r="D525">
        <v>20</v>
      </c>
    </row>
    <row r="526" spans="1:4" x14ac:dyDescent="0.4">
      <c r="A526" s="709">
        <v>7.5462962962962968E-2</v>
      </c>
      <c r="B526">
        <v>100</v>
      </c>
      <c r="C526">
        <v>90.03</v>
      </c>
      <c r="D526">
        <v>20</v>
      </c>
    </row>
    <row r="527" spans="1:4" x14ac:dyDescent="0.4">
      <c r="A527" s="709">
        <v>7.5578703703703703E-2</v>
      </c>
      <c r="B527">
        <v>100</v>
      </c>
      <c r="C527">
        <v>90.12</v>
      </c>
      <c r="D527">
        <v>20</v>
      </c>
    </row>
    <row r="528" spans="1:4" x14ac:dyDescent="0.4">
      <c r="A528" s="709">
        <v>7.5694444444444439E-2</v>
      </c>
      <c r="B528">
        <v>100</v>
      </c>
      <c r="C528">
        <v>90.12</v>
      </c>
      <c r="D528">
        <v>20</v>
      </c>
    </row>
    <row r="529" spans="1:4" x14ac:dyDescent="0.4">
      <c r="A529" s="709">
        <v>7.5810185185185189E-2</v>
      </c>
      <c r="B529">
        <v>100</v>
      </c>
      <c r="C529">
        <v>90.12</v>
      </c>
      <c r="D529">
        <v>20</v>
      </c>
    </row>
    <row r="530" spans="1:4" x14ac:dyDescent="0.4">
      <c r="A530" s="709">
        <v>7.5925925925925924E-2</v>
      </c>
      <c r="B530">
        <v>100</v>
      </c>
      <c r="C530">
        <v>90.12</v>
      </c>
      <c r="D530">
        <v>20</v>
      </c>
    </row>
    <row r="531" spans="1:4" x14ac:dyDescent="0.4">
      <c r="A531" s="709">
        <v>7.604166666666666E-2</v>
      </c>
      <c r="B531">
        <v>100</v>
      </c>
      <c r="C531">
        <v>90.02</v>
      </c>
      <c r="D531">
        <v>20</v>
      </c>
    </row>
    <row r="532" spans="1:4" x14ac:dyDescent="0.4">
      <c r="A532" s="709">
        <v>7.615740740740741E-2</v>
      </c>
      <c r="B532">
        <v>100</v>
      </c>
      <c r="C532">
        <v>90.03</v>
      </c>
      <c r="D532">
        <v>20</v>
      </c>
    </row>
    <row r="533" spans="1:4" x14ac:dyDescent="0.4">
      <c r="A533" s="709">
        <v>7.6273148148148145E-2</v>
      </c>
      <c r="B533">
        <v>100</v>
      </c>
      <c r="C533">
        <v>90.02</v>
      </c>
      <c r="D533">
        <v>20</v>
      </c>
    </row>
    <row r="534" spans="1:4" x14ac:dyDescent="0.4">
      <c r="A534" s="709">
        <v>7.6388888888888895E-2</v>
      </c>
      <c r="B534">
        <v>100</v>
      </c>
      <c r="C534">
        <v>90.2</v>
      </c>
      <c r="D534">
        <v>20</v>
      </c>
    </row>
    <row r="535" spans="1:4" x14ac:dyDescent="0.4">
      <c r="A535" s="709">
        <v>7.6504629629629631E-2</v>
      </c>
      <c r="B535">
        <v>100</v>
      </c>
      <c r="C535">
        <v>90.03</v>
      </c>
      <c r="D535">
        <v>20</v>
      </c>
    </row>
    <row r="536" spans="1:4" x14ac:dyDescent="0.4">
      <c r="A536" s="709">
        <v>7.6620370370370366E-2</v>
      </c>
      <c r="B536">
        <v>100</v>
      </c>
      <c r="C536">
        <v>89.94</v>
      </c>
      <c r="D536">
        <v>20</v>
      </c>
    </row>
    <row r="537" spans="1:4" x14ac:dyDescent="0.4">
      <c r="A537" s="709">
        <v>7.6736111111111116E-2</v>
      </c>
      <c r="B537">
        <v>100</v>
      </c>
      <c r="C537">
        <v>89.94</v>
      </c>
      <c r="D537">
        <v>20</v>
      </c>
    </row>
    <row r="538" spans="1:4" x14ac:dyDescent="0.4">
      <c r="A538" s="709">
        <v>7.6851851851851852E-2</v>
      </c>
      <c r="B538">
        <v>100</v>
      </c>
      <c r="C538">
        <v>89.76</v>
      </c>
      <c r="D538">
        <v>20</v>
      </c>
    </row>
    <row r="539" spans="1:4" x14ac:dyDescent="0.4">
      <c r="A539" s="709">
        <v>7.6967592592592587E-2</v>
      </c>
      <c r="B539">
        <v>100</v>
      </c>
      <c r="C539">
        <v>89.83</v>
      </c>
      <c r="D539">
        <v>20</v>
      </c>
    </row>
    <row r="540" spans="1:4" x14ac:dyDescent="0.4">
      <c r="A540" s="709">
        <v>7.7083333333333337E-2</v>
      </c>
      <c r="B540">
        <v>100</v>
      </c>
      <c r="C540">
        <v>89.92</v>
      </c>
      <c r="D540">
        <v>20</v>
      </c>
    </row>
    <row r="541" spans="1:4" x14ac:dyDescent="0.4">
      <c r="A541" s="709">
        <v>7.7199074074074073E-2</v>
      </c>
      <c r="B541">
        <v>100</v>
      </c>
      <c r="C541">
        <v>89.92</v>
      </c>
      <c r="D541">
        <v>20</v>
      </c>
    </row>
    <row r="542" spans="1:4" x14ac:dyDescent="0.4">
      <c r="A542" s="709">
        <v>7.7314814814814808E-2</v>
      </c>
      <c r="B542">
        <v>100</v>
      </c>
      <c r="C542">
        <v>89.74</v>
      </c>
      <c r="D542">
        <v>20</v>
      </c>
    </row>
    <row r="543" spans="1:4" x14ac:dyDescent="0.4">
      <c r="A543" s="709">
        <v>7.7430555555555558E-2</v>
      </c>
      <c r="B543">
        <v>100</v>
      </c>
      <c r="C543">
        <v>89.92</v>
      </c>
      <c r="D543">
        <v>20</v>
      </c>
    </row>
    <row r="544" spans="1:4" x14ac:dyDescent="0.4">
      <c r="A544" s="709">
        <v>7.7546296296296294E-2</v>
      </c>
      <c r="B544">
        <v>100</v>
      </c>
      <c r="C544">
        <v>89.92</v>
      </c>
      <c r="D544">
        <v>20</v>
      </c>
    </row>
    <row r="545" spans="1:4" x14ac:dyDescent="0.4">
      <c r="A545" s="709">
        <v>7.7662037037037043E-2</v>
      </c>
      <c r="B545">
        <v>100</v>
      </c>
      <c r="C545">
        <v>89.92</v>
      </c>
      <c r="D545">
        <v>20</v>
      </c>
    </row>
    <row r="546" spans="1:4" x14ac:dyDescent="0.4">
      <c r="A546" s="709">
        <v>7.7777777777777779E-2</v>
      </c>
      <c r="B546">
        <v>100</v>
      </c>
      <c r="C546">
        <v>89.94</v>
      </c>
      <c r="D546">
        <v>20</v>
      </c>
    </row>
    <row r="547" spans="1:4" x14ac:dyDescent="0.4">
      <c r="A547" s="709">
        <v>7.7893518518518515E-2</v>
      </c>
      <c r="B547">
        <v>100</v>
      </c>
      <c r="C547">
        <v>90.3</v>
      </c>
      <c r="D547">
        <v>20</v>
      </c>
    </row>
    <row r="548" spans="1:4" x14ac:dyDescent="0.4">
      <c r="A548" s="709">
        <v>7.8009259259259264E-2</v>
      </c>
      <c r="B548">
        <v>100</v>
      </c>
      <c r="C548">
        <v>90.22</v>
      </c>
      <c r="D548">
        <v>20</v>
      </c>
    </row>
    <row r="549" spans="1:4" x14ac:dyDescent="0.4">
      <c r="A549" s="709">
        <v>7.8125E-2</v>
      </c>
      <c r="B549">
        <v>100</v>
      </c>
      <c r="C549">
        <v>90.3</v>
      </c>
      <c r="D549">
        <v>20</v>
      </c>
    </row>
    <row r="550" spans="1:4" x14ac:dyDescent="0.4">
      <c r="A550" s="709">
        <v>7.8240740740740736E-2</v>
      </c>
      <c r="B550">
        <v>100</v>
      </c>
      <c r="C550">
        <v>90.2</v>
      </c>
      <c r="D550">
        <v>20</v>
      </c>
    </row>
    <row r="551" spans="1:4" x14ac:dyDescent="0.4">
      <c r="A551" s="709">
        <v>7.8356481481481485E-2</v>
      </c>
      <c r="B551">
        <v>100</v>
      </c>
      <c r="C551">
        <v>90.2</v>
      </c>
      <c r="D551">
        <v>20</v>
      </c>
    </row>
    <row r="552" spans="1:4" x14ac:dyDescent="0.4">
      <c r="A552" s="709">
        <v>7.8472222222222221E-2</v>
      </c>
      <c r="B552">
        <v>100</v>
      </c>
      <c r="C552">
        <v>90.2</v>
      </c>
      <c r="D552">
        <v>20</v>
      </c>
    </row>
    <row r="553" spans="1:4" x14ac:dyDescent="0.4">
      <c r="A553" s="709">
        <v>7.8587962962962957E-2</v>
      </c>
      <c r="B553">
        <v>100</v>
      </c>
      <c r="C553">
        <v>90.11</v>
      </c>
      <c r="D553">
        <v>20</v>
      </c>
    </row>
    <row r="554" spans="1:4" x14ac:dyDescent="0.4">
      <c r="A554" s="709">
        <v>7.8703703703703706E-2</v>
      </c>
      <c r="B554">
        <v>100</v>
      </c>
      <c r="C554">
        <v>90.02</v>
      </c>
      <c r="D554">
        <v>20</v>
      </c>
    </row>
    <row r="555" spans="1:4" x14ac:dyDescent="0.4">
      <c r="A555" s="709">
        <v>7.8819444444444442E-2</v>
      </c>
      <c r="B555">
        <v>100</v>
      </c>
      <c r="C555">
        <v>89.85</v>
      </c>
      <c r="D555">
        <v>20</v>
      </c>
    </row>
    <row r="556" spans="1:4" x14ac:dyDescent="0.4">
      <c r="A556" s="709">
        <v>7.8935185185185192E-2</v>
      </c>
      <c r="B556">
        <v>100</v>
      </c>
      <c r="C556">
        <v>89.83</v>
      </c>
      <c r="D556">
        <v>20</v>
      </c>
    </row>
    <row r="557" spans="1:4" x14ac:dyDescent="0.4">
      <c r="A557" s="709">
        <v>7.9050925925925927E-2</v>
      </c>
      <c r="B557">
        <v>100</v>
      </c>
      <c r="C557">
        <v>89.83</v>
      </c>
      <c r="D557">
        <v>20</v>
      </c>
    </row>
    <row r="558" spans="1:4" x14ac:dyDescent="0.4">
      <c r="A558" s="709">
        <v>7.9166666666666663E-2</v>
      </c>
      <c r="B558">
        <v>100</v>
      </c>
      <c r="C558">
        <v>89.66</v>
      </c>
      <c r="D558">
        <v>20</v>
      </c>
    </row>
    <row r="559" spans="1:4" x14ac:dyDescent="0.4">
      <c r="A559" s="709">
        <v>7.9282407407407413E-2</v>
      </c>
      <c r="B559">
        <v>100</v>
      </c>
      <c r="C559">
        <v>89.74</v>
      </c>
      <c r="D559">
        <v>20</v>
      </c>
    </row>
    <row r="560" spans="1:4" x14ac:dyDescent="0.4">
      <c r="A560" s="709">
        <v>7.9398148148148148E-2</v>
      </c>
      <c r="B560">
        <v>100</v>
      </c>
      <c r="C560">
        <v>89.56</v>
      </c>
      <c r="D560">
        <v>20</v>
      </c>
    </row>
    <row r="561" spans="1:4" x14ac:dyDescent="0.4">
      <c r="A561" s="709">
        <v>7.9513888888888884E-2</v>
      </c>
      <c r="B561">
        <v>100</v>
      </c>
      <c r="C561">
        <v>89.56</v>
      </c>
      <c r="D561">
        <v>20</v>
      </c>
    </row>
    <row r="562" spans="1:4" x14ac:dyDescent="0.4">
      <c r="A562" s="709">
        <v>7.9629629629629634E-2</v>
      </c>
      <c r="B562">
        <v>100</v>
      </c>
      <c r="C562">
        <v>89.56</v>
      </c>
      <c r="D562">
        <v>20</v>
      </c>
    </row>
    <row r="563" spans="1:4" x14ac:dyDescent="0.4">
      <c r="A563" s="709">
        <v>7.9745370370370369E-2</v>
      </c>
      <c r="B563">
        <v>100</v>
      </c>
      <c r="C563">
        <v>89.56</v>
      </c>
      <c r="D563">
        <v>20</v>
      </c>
    </row>
    <row r="564" spans="1:4" x14ac:dyDescent="0.4">
      <c r="A564" s="709">
        <v>7.9861111111111105E-2</v>
      </c>
      <c r="B564">
        <v>100</v>
      </c>
      <c r="C564">
        <v>89.56</v>
      </c>
      <c r="D564">
        <v>20</v>
      </c>
    </row>
    <row r="565" spans="1:4" x14ac:dyDescent="0.4">
      <c r="A565" s="709">
        <v>7.9976851851851855E-2</v>
      </c>
      <c r="B565">
        <v>100</v>
      </c>
      <c r="C565">
        <v>89.56</v>
      </c>
      <c r="D565">
        <v>20</v>
      </c>
    </row>
    <row r="566" spans="1:4" x14ac:dyDescent="0.4">
      <c r="A566" s="709">
        <v>8.009259259259259E-2</v>
      </c>
      <c r="B566">
        <v>100</v>
      </c>
      <c r="C566">
        <v>89.56</v>
      </c>
      <c r="D566">
        <v>20</v>
      </c>
    </row>
    <row r="567" spans="1:4" x14ac:dyDescent="0.4">
      <c r="A567" s="709">
        <v>8.020833333333334E-2</v>
      </c>
      <c r="B567">
        <v>100</v>
      </c>
      <c r="C567">
        <v>89.64</v>
      </c>
      <c r="D567">
        <v>20</v>
      </c>
    </row>
    <row r="568" spans="1:4" x14ac:dyDescent="0.4">
      <c r="A568" s="709">
        <v>8.0324074074074076E-2</v>
      </c>
      <c r="B568">
        <v>100</v>
      </c>
      <c r="C568">
        <v>89.64</v>
      </c>
      <c r="D568">
        <v>20</v>
      </c>
    </row>
    <row r="569" spans="1:4" x14ac:dyDescent="0.4">
      <c r="A569" s="709">
        <v>8.0439814814814811E-2</v>
      </c>
      <c r="B569">
        <v>100</v>
      </c>
      <c r="C569">
        <v>89.54</v>
      </c>
      <c r="D569">
        <v>20</v>
      </c>
    </row>
    <row r="570" spans="1:4" x14ac:dyDescent="0.4">
      <c r="A570" s="709">
        <v>8.0555555555555561E-2</v>
      </c>
      <c r="B570">
        <v>100</v>
      </c>
      <c r="C570">
        <v>89.54</v>
      </c>
      <c r="D570">
        <v>20</v>
      </c>
    </row>
    <row r="571" spans="1:4" x14ac:dyDescent="0.4">
      <c r="A571" s="709">
        <v>8.0671296296296297E-2</v>
      </c>
      <c r="B571">
        <v>100</v>
      </c>
      <c r="C571">
        <v>89.45</v>
      </c>
      <c r="D571">
        <v>20</v>
      </c>
    </row>
    <row r="572" spans="1:4" x14ac:dyDescent="0.4">
      <c r="A572" s="709">
        <v>8.0787037037037032E-2</v>
      </c>
      <c r="B572">
        <v>100</v>
      </c>
      <c r="C572">
        <v>89.62</v>
      </c>
      <c r="D572">
        <v>20</v>
      </c>
    </row>
    <row r="573" spans="1:4" x14ac:dyDescent="0.4">
      <c r="A573" s="709">
        <v>8.0902777777777782E-2</v>
      </c>
      <c r="B573">
        <v>100</v>
      </c>
      <c r="C573">
        <v>89.62</v>
      </c>
      <c r="D573">
        <v>20</v>
      </c>
    </row>
    <row r="574" spans="1:4" x14ac:dyDescent="0.4">
      <c r="A574" s="709">
        <v>8.1018518518518517E-2</v>
      </c>
      <c r="B574">
        <v>100</v>
      </c>
      <c r="C574">
        <v>89.53</v>
      </c>
      <c r="D574">
        <v>20</v>
      </c>
    </row>
    <row r="575" spans="1:4" x14ac:dyDescent="0.4">
      <c r="A575" s="709">
        <v>8.1134259259259253E-2</v>
      </c>
      <c r="B575">
        <v>100</v>
      </c>
      <c r="C575">
        <v>89.54</v>
      </c>
      <c r="D575">
        <v>20</v>
      </c>
    </row>
    <row r="576" spans="1:4" x14ac:dyDescent="0.4">
      <c r="A576" s="709">
        <v>8.1250000000000003E-2</v>
      </c>
      <c r="B576">
        <v>100</v>
      </c>
      <c r="C576">
        <v>89.53</v>
      </c>
      <c r="D576">
        <v>20</v>
      </c>
    </row>
    <row r="577" spans="1:4" x14ac:dyDescent="0.4">
      <c r="A577" s="709">
        <v>8.1365740740740738E-2</v>
      </c>
      <c r="B577">
        <v>100</v>
      </c>
      <c r="C577">
        <v>89.53</v>
      </c>
      <c r="D577">
        <v>20</v>
      </c>
    </row>
    <row r="578" spans="1:4" x14ac:dyDescent="0.4">
      <c r="A578" s="709">
        <v>8.1481481481481488E-2</v>
      </c>
      <c r="B578">
        <v>100</v>
      </c>
      <c r="C578">
        <v>89.62</v>
      </c>
      <c r="D578">
        <v>20</v>
      </c>
    </row>
    <row r="579" spans="1:4" x14ac:dyDescent="0.4">
      <c r="A579" s="709">
        <v>8.1597222222222224E-2</v>
      </c>
      <c r="B579">
        <v>100</v>
      </c>
      <c r="C579">
        <v>89.62</v>
      </c>
      <c r="D579">
        <v>20</v>
      </c>
    </row>
    <row r="580" spans="1:4" x14ac:dyDescent="0.4">
      <c r="A580" s="709">
        <v>8.1712962962962959E-2</v>
      </c>
      <c r="B580">
        <v>100</v>
      </c>
      <c r="C580">
        <v>89.62</v>
      </c>
      <c r="D580">
        <v>20</v>
      </c>
    </row>
    <row r="581" spans="1:4" x14ac:dyDescent="0.4">
      <c r="A581" s="709">
        <v>8.1828703703703709E-2</v>
      </c>
      <c r="B581">
        <v>100</v>
      </c>
      <c r="C581">
        <v>89.61</v>
      </c>
      <c r="D581">
        <v>20</v>
      </c>
    </row>
    <row r="582" spans="1:4" x14ac:dyDescent="0.4">
      <c r="A582" s="709">
        <v>8.1944444444444445E-2</v>
      </c>
      <c r="B582">
        <v>100</v>
      </c>
      <c r="C582">
        <v>89.62</v>
      </c>
      <c r="D582">
        <v>20</v>
      </c>
    </row>
    <row r="583" spans="1:4" x14ac:dyDescent="0.4">
      <c r="A583" s="709">
        <v>8.206018518518518E-2</v>
      </c>
      <c r="B583">
        <v>100</v>
      </c>
      <c r="C583">
        <v>89.7</v>
      </c>
      <c r="D583">
        <v>20</v>
      </c>
    </row>
    <row r="584" spans="1:4" x14ac:dyDescent="0.4">
      <c r="A584" s="709">
        <v>8.217592592592593E-2</v>
      </c>
      <c r="B584">
        <v>100</v>
      </c>
      <c r="C584">
        <v>89.53</v>
      </c>
      <c r="D584">
        <v>20</v>
      </c>
    </row>
    <row r="585" spans="1:4" x14ac:dyDescent="0.4">
      <c r="A585" s="709">
        <v>8.2291666666666666E-2</v>
      </c>
      <c r="B585">
        <v>100</v>
      </c>
      <c r="C585">
        <v>89.7</v>
      </c>
      <c r="D585">
        <v>20</v>
      </c>
    </row>
    <row r="586" spans="1:4" x14ac:dyDescent="0.4">
      <c r="A586" s="709">
        <v>8.2407407407407401E-2</v>
      </c>
      <c r="B586">
        <v>100</v>
      </c>
      <c r="C586">
        <v>89.62</v>
      </c>
      <c r="D586">
        <v>20</v>
      </c>
    </row>
    <row r="587" spans="1:4" x14ac:dyDescent="0.4">
      <c r="A587" s="709">
        <v>8.2523148148148151E-2</v>
      </c>
      <c r="B587">
        <v>100</v>
      </c>
      <c r="C587">
        <v>89.61</v>
      </c>
      <c r="D587">
        <v>20</v>
      </c>
    </row>
    <row r="588" spans="1:4" x14ac:dyDescent="0.4">
      <c r="A588" s="709">
        <v>8.2638888888888887E-2</v>
      </c>
      <c r="B588">
        <v>100</v>
      </c>
      <c r="C588">
        <v>89.7</v>
      </c>
      <c r="D588">
        <v>20</v>
      </c>
    </row>
    <row r="589" spans="1:4" x14ac:dyDescent="0.4">
      <c r="A589" s="709">
        <v>8.2754629629629636E-2</v>
      </c>
      <c r="B589">
        <v>100</v>
      </c>
      <c r="C589">
        <v>89.62</v>
      </c>
      <c r="D589">
        <v>20</v>
      </c>
    </row>
    <row r="590" spans="1:4" x14ac:dyDescent="0.4">
      <c r="A590" s="709">
        <v>8.2870370370370372E-2</v>
      </c>
      <c r="B590">
        <v>100</v>
      </c>
      <c r="C590">
        <v>89.61</v>
      </c>
      <c r="D590">
        <v>20</v>
      </c>
    </row>
    <row r="591" spans="1:4" x14ac:dyDescent="0.4">
      <c r="A591" s="709">
        <v>8.2986111111111108E-2</v>
      </c>
      <c r="B591">
        <v>100</v>
      </c>
      <c r="C591">
        <v>89.62</v>
      </c>
      <c r="D591">
        <v>20</v>
      </c>
    </row>
    <row r="592" spans="1:4" x14ac:dyDescent="0.4">
      <c r="A592" s="709">
        <v>8.3101851851851857E-2</v>
      </c>
      <c r="B592">
        <v>100</v>
      </c>
      <c r="C592">
        <v>89.61</v>
      </c>
      <c r="D592">
        <v>20</v>
      </c>
    </row>
    <row r="593" spans="1:4" x14ac:dyDescent="0.4">
      <c r="A593" s="709">
        <v>8.3217592592592593E-2</v>
      </c>
      <c r="B593">
        <v>100</v>
      </c>
      <c r="C593">
        <v>89.7</v>
      </c>
      <c r="D593">
        <v>20</v>
      </c>
    </row>
    <row r="594" spans="1:4" x14ac:dyDescent="0.4">
      <c r="A594" s="709">
        <v>8.3333333333333329E-2</v>
      </c>
      <c r="B594">
        <v>100</v>
      </c>
      <c r="C594">
        <v>89.79</v>
      </c>
      <c r="D594">
        <v>20</v>
      </c>
    </row>
    <row r="595" spans="1:4" x14ac:dyDescent="0.4">
      <c r="A595" s="709">
        <v>8.3449074074074078E-2</v>
      </c>
      <c r="B595">
        <v>100</v>
      </c>
      <c r="C595">
        <v>89.61</v>
      </c>
      <c r="D595">
        <v>20</v>
      </c>
    </row>
    <row r="596" spans="1:4" x14ac:dyDescent="0.4">
      <c r="A596" s="709">
        <v>8.3564814814814814E-2</v>
      </c>
      <c r="B596">
        <v>100</v>
      </c>
      <c r="C596">
        <v>89.79</v>
      </c>
      <c r="D596">
        <v>20</v>
      </c>
    </row>
    <row r="597" spans="1:4" x14ac:dyDescent="0.4">
      <c r="A597" s="709">
        <v>8.368055555555555E-2</v>
      </c>
      <c r="B597">
        <v>100</v>
      </c>
      <c r="C597">
        <v>89.9</v>
      </c>
      <c r="D597">
        <v>20</v>
      </c>
    </row>
    <row r="598" spans="1:4" x14ac:dyDescent="0.4">
      <c r="A598" s="709">
        <v>8.3796296296296299E-2</v>
      </c>
      <c r="B598">
        <v>100</v>
      </c>
      <c r="C598">
        <v>90.08</v>
      </c>
      <c r="D598">
        <v>20</v>
      </c>
    </row>
    <row r="599" spans="1:4" x14ac:dyDescent="0.4">
      <c r="A599" s="709">
        <v>8.3912037037037035E-2</v>
      </c>
      <c r="B599">
        <v>100</v>
      </c>
      <c r="C599">
        <v>90.08</v>
      </c>
      <c r="D599">
        <v>20</v>
      </c>
    </row>
    <row r="600" spans="1:4" x14ac:dyDescent="0.4">
      <c r="A600" s="709">
        <v>8.4027777777777785E-2</v>
      </c>
      <c r="B600">
        <v>100</v>
      </c>
      <c r="C600">
        <v>90.08</v>
      </c>
      <c r="D600">
        <v>20</v>
      </c>
    </row>
    <row r="601" spans="1:4" x14ac:dyDescent="0.4">
      <c r="A601" s="709">
        <v>8.414351851851852E-2</v>
      </c>
      <c r="B601">
        <v>100</v>
      </c>
      <c r="C601">
        <v>89.99</v>
      </c>
      <c r="D601">
        <v>20</v>
      </c>
    </row>
    <row r="602" spans="1:4" x14ac:dyDescent="0.4">
      <c r="A602" s="709">
        <v>8.4259259259259256E-2</v>
      </c>
      <c r="B602">
        <v>100</v>
      </c>
      <c r="C602">
        <v>89.98</v>
      </c>
      <c r="D602">
        <v>20</v>
      </c>
    </row>
    <row r="603" spans="1:4" x14ac:dyDescent="0.4">
      <c r="A603" s="709">
        <v>8.4375000000000006E-2</v>
      </c>
      <c r="B603">
        <v>100</v>
      </c>
      <c r="C603">
        <v>89.98</v>
      </c>
      <c r="D603">
        <v>20</v>
      </c>
    </row>
    <row r="604" spans="1:4" x14ac:dyDescent="0.4">
      <c r="A604" s="709">
        <v>8.4490740740740741E-2</v>
      </c>
      <c r="B604">
        <v>100</v>
      </c>
      <c r="C604">
        <v>89.81</v>
      </c>
      <c r="D604">
        <v>20</v>
      </c>
    </row>
    <row r="605" spans="1:4" x14ac:dyDescent="0.4">
      <c r="A605" s="709">
        <v>8.4606481481481477E-2</v>
      </c>
      <c r="B605">
        <v>100</v>
      </c>
      <c r="C605">
        <v>89.7</v>
      </c>
      <c r="D605">
        <v>20</v>
      </c>
    </row>
    <row r="606" spans="1:4" x14ac:dyDescent="0.4">
      <c r="A606" s="709">
        <v>8.4722222222222227E-2</v>
      </c>
      <c r="B606">
        <v>100</v>
      </c>
      <c r="C606">
        <v>89.7</v>
      </c>
      <c r="D606">
        <v>20</v>
      </c>
    </row>
    <row r="607" spans="1:4" x14ac:dyDescent="0.4">
      <c r="A607" s="709">
        <v>8.4837962962962962E-2</v>
      </c>
      <c r="B607">
        <v>100</v>
      </c>
      <c r="C607">
        <v>89.7</v>
      </c>
      <c r="D607">
        <v>20</v>
      </c>
    </row>
    <row r="608" spans="1:4" x14ac:dyDescent="0.4">
      <c r="A608" s="709">
        <v>8.4953703703703698E-2</v>
      </c>
      <c r="B608">
        <v>100</v>
      </c>
      <c r="C608">
        <v>89.69</v>
      </c>
      <c r="D608">
        <v>20</v>
      </c>
    </row>
    <row r="609" spans="1:4" x14ac:dyDescent="0.4">
      <c r="A609" s="709">
        <v>8.5069444444444448E-2</v>
      </c>
      <c r="B609">
        <v>100</v>
      </c>
      <c r="C609">
        <v>89.69</v>
      </c>
      <c r="D609">
        <v>20</v>
      </c>
    </row>
    <row r="610" spans="1:4" x14ac:dyDescent="0.4">
      <c r="A610" s="709">
        <v>8.5185185185185183E-2</v>
      </c>
      <c r="B610">
        <v>100</v>
      </c>
      <c r="C610">
        <v>89.77</v>
      </c>
      <c r="D610">
        <v>20</v>
      </c>
    </row>
    <row r="611" spans="1:4" x14ac:dyDescent="0.4">
      <c r="A611" s="709">
        <v>8.5300925925925933E-2</v>
      </c>
      <c r="B611">
        <v>100</v>
      </c>
      <c r="C611">
        <v>89.61</v>
      </c>
      <c r="D611">
        <v>20</v>
      </c>
    </row>
    <row r="612" spans="1:4" x14ac:dyDescent="0.4">
      <c r="A612" s="709">
        <v>8.5416666666666669E-2</v>
      </c>
      <c r="B612">
        <v>100</v>
      </c>
      <c r="C612">
        <v>89.79</v>
      </c>
      <c r="D612">
        <v>20</v>
      </c>
    </row>
    <row r="613" spans="1:4" x14ac:dyDescent="0.4">
      <c r="A613" s="709">
        <v>8.5532407407407404E-2</v>
      </c>
      <c r="B613">
        <v>100</v>
      </c>
      <c r="C613">
        <v>89.98</v>
      </c>
      <c r="D613">
        <v>20</v>
      </c>
    </row>
    <row r="614" spans="1:4" x14ac:dyDescent="0.4">
      <c r="A614" s="709">
        <v>8.5648148148148154E-2</v>
      </c>
      <c r="B614">
        <v>100</v>
      </c>
      <c r="C614">
        <v>90.07</v>
      </c>
      <c r="D614">
        <v>20</v>
      </c>
    </row>
    <row r="615" spans="1:4" x14ac:dyDescent="0.4">
      <c r="A615" s="709">
        <v>8.576388888888889E-2</v>
      </c>
      <c r="B615">
        <v>100</v>
      </c>
      <c r="C615">
        <v>90.16</v>
      </c>
      <c r="D615">
        <v>20</v>
      </c>
    </row>
    <row r="616" spans="1:4" x14ac:dyDescent="0.4">
      <c r="A616" s="709">
        <v>8.5879629629629625E-2</v>
      </c>
      <c r="B616">
        <v>100</v>
      </c>
      <c r="C616">
        <v>90.16</v>
      </c>
      <c r="D616">
        <v>20</v>
      </c>
    </row>
    <row r="617" spans="1:4" x14ac:dyDescent="0.4">
      <c r="A617" s="709">
        <v>8.5995370370370375E-2</v>
      </c>
      <c r="B617">
        <v>100</v>
      </c>
      <c r="C617">
        <v>90.16</v>
      </c>
      <c r="D617">
        <v>20</v>
      </c>
    </row>
    <row r="618" spans="1:4" x14ac:dyDescent="0.4">
      <c r="A618" s="709">
        <v>8.611111111111111E-2</v>
      </c>
      <c r="B618">
        <v>100</v>
      </c>
      <c r="C618">
        <v>90.07</v>
      </c>
      <c r="D618">
        <v>20</v>
      </c>
    </row>
    <row r="619" spans="1:4" x14ac:dyDescent="0.4">
      <c r="A619" s="709">
        <v>8.6226851851851846E-2</v>
      </c>
      <c r="B619">
        <v>100</v>
      </c>
      <c r="C619">
        <v>90.06</v>
      </c>
      <c r="D619">
        <v>20</v>
      </c>
    </row>
    <row r="620" spans="1:4" x14ac:dyDescent="0.4">
      <c r="A620" s="709">
        <v>8.6342592592592596E-2</v>
      </c>
      <c r="B620">
        <v>100</v>
      </c>
      <c r="C620">
        <v>90.15</v>
      </c>
      <c r="D620">
        <v>20</v>
      </c>
    </row>
    <row r="621" spans="1:4" x14ac:dyDescent="0.4">
      <c r="A621" s="709">
        <v>8.6458333333333331E-2</v>
      </c>
      <c r="B621">
        <v>100</v>
      </c>
      <c r="C621">
        <v>89.98</v>
      </c>
      <c r="D621">
        <v>20</v>
      </c>
    </row>
    <row r="622" spans="1:4" x14ac:dyDescent="0.4">
      <c r="A622" s="709">
        <v>8.6574074074074067E-2</v>
      </c>
      <c r="B622">
        <v>100</v>
      </c>
      <c r="C622">
        <v>90.14</v>
      </c>
      <c r="D622">
        <v>20</v>
      </c>
    </row>
    <row r="623" spans="1:4" x14ac:dyDescent="0.4">
      <c r="A623" s="709">
        <v>8.6689814814814817E-2</v>
      </c>
      <c r="B623">
        <v>100</v>
      </c>
      <c r="C623">
        <v>89.96</v>
      </c>
      <c r="D623">
        <v>20</v>
      </c>
    </row>
    <row r="624" spans="1:4" x14ac:dyDescent="0.4">
      <c r="A624" s="709">
        <v>8.6805555555555552E-2</v>
      </c>
      <c r="B624">
        <v>100</v>
      </c>
      <c r="C624">
        <v>89.96</v>
      </c>
      <c r="D624">
        <v>20</v>
      </c>
    </row>
    <row r="625" spans="1:4" x14ac:dyDescent="0.4">
      <c r="A625" s="709">
        <v>8.6921296296296302E-2</v>
      </c>
      <c r="B625">
        <v>100</v>
      </c>
      <c r="C625">
        <v>89.96</v>
      </c>
      <c r="D625">
        <v>20</v>
      </c>
    </row>
    <row r="626" spans="1:4" x14ac:dyDescent="0.4">
      <c r="A626" s="709">
        <v>8.7037037037037038E-2</v>
      </c>
      <c r="B626">
        <v>100</v>
      </c>
      <c r="C626">
        <v>90.06</v>
      </c>
      <c r="D626">
        <v>20</v>
      </c>
    </row>
    <row r="627" spans="1:4" x14ac:dyDescent="0.4">
      <c r="A627" s="709">
        <v>8.7152777777777773E-2</v>
      </c>
      <c r="B627">
        <v>100</v>
      </c>
      <c r="C627">
        <v>90.15</v>
      </c>
      <c r="D627">
        <v>20</v>
      </c>
    </row>
    <row r="628" spans="1:4" x14ac:dyDescent="0.4">
      <c r="A628" s="709">
        <v>8.7268518518518523E-2</v>
      </c>
      <c r="B628">
        <v>100</v>
      </c>
      <c r="C628">
        <v>90.14</v>
      </c>
      <c r="D628">
        <v>20</v>
      </c>
    </row>
    <row r="629" spans="1:4" x14ac:dyDescent="0.4">
      <c r="A629" s="709">
        <v>8.7384259259259259E-2</v>
      </c>
      <c r="B629">
        <v>100</v>
      </c>
      <c r="C629">
        <v>90.14</v>
      </c>
      <c r="D629">
        <v>20</v>
      </c>
    </row>
    <row r="630" spans="1:4" x14ac:dyDescent="0.4">
      <c r="A630" s="709">
        <v>8.7499999999999994E-2</v>
      </c>
      <c r="B630">
        <v>100</v>
      </c>
      <c r="C630">
        <v>90.06</v>
      </c>
      <c r="D630">
        <v>20</v>
      </c>
    </row>
    <row r="631" spans="1:4" x14ac:dyDescent="0.4">
      <c r="A631" s="709">
        <v>8.7615740740740744E-2</v>
      </c>
      <c r="B631">
        <v>100</v>
      </c>
      <c r="C631">
        <v>90.06</v>
      </c>
      <c r="D631">
        <v>20</v>
      </c>
    </row>
    <row r="632" spans="1:4" x14ac:dyDescent="0.4">
      <c r="A632" s="709">
        <v>8.773148148148148E-2</v>
      </c>
      <c r="B632">
        <v>100</v>
      </c>
      <c r="C632">
        <v>90.32</v>
      </c>
      <c r="D632">
        <v>20</v>
      </c>
    </row>
    <row r="633" spans="1:4" x14ac:dyDescent="0.4">
      <c r="A633" s="709">
        <v>8.7847222222222215E-2</v>
      </c>
      <c r="B633">
        <v>100</v>
      </c>
      <c r="C633">
        <v>90.32</v>
      </c>
      <c r="D633">
        <v>20</v>
      </c>
    </row>
    <row r="634" spans="1:4" x14ac:dyDescent="0.4">
      <c r="A634" s="709">
        <v>8.7962962962962965E-2</v>
      </c>
      <c r="B634">
        <v>100</v>
      </c>
      <c r="C634">
        <v>90.32</v>
      </c>
      <c r="D634">
        <v>20</v>
      </c>
    </row>
    <row r="635" spans="1:4" x14ac:dyDescent="0.4">
      <c r="A635" s="709">
        <v>8.8078703703703701E-2</v>
      </c>
      <c r="B635">
        <v>100</v>
      </c>
      <c r="C635">
        <v>90.32</v>
      </c>
      <c r="D635">
        <v>20</v>
      </c>
    </row>
    <row r="636" spans="1:4" x14ac:dyDescent="0.4">
      <c r="A636" s="709">
        <v>8.819444444444445E-2</v>
      </c>
      <c r="B636">
        <v>100</v>
      </c>
      <c r="C636">
        <v>90.42</v>
      </c>
      <c r="D636">
        <v>20</v>
      </c>
    </row>
    <row r="637" spans="1:4" x14ac:dyDescent="0.4">
      <c r="A637" s="709">
        <v>8.8310185185185186E-2</v>
      </c>
      <c r="B637">
        <v>100</v>
      </c>
      <c r="C637">
        <v>90.24</v>
      </c>
      <c r="D637">
        <v>20</v>
      </c>
    </row>
    <row r="638" spans="1:4" x14ac:dyDescent="0.4">
      <c r="A638" s="709">
        <v>8.8425925925925922E-2</v>
      </c>
      <c r="B638">
        <v>100</v>
      </c>
      <c r="C638">
        <v>90.5</v>
      </c>
      <c r="D638">
        <v>20</v>
      </c>
    </row>
    <row r="639" spans="1:4" x14ac:dyDescent="0.4">
      <c r="A639" s="709">
        <v>8.8541666666666671E-2</v>
      </c>
      <c r="B639">
        <v>100</v>
      </c>
      <c r="C639">
        <v>90.32</v>
      </c>
      <c r="D639">
        <v>20</v>
      </c>
    </row>
    <row r="640" spans="1:4" x14ac:dyDescent="0.4">
      <c r="A640" s="709">
        <v>8.8657407407407407E-2</v>
      </c>
      <c r="B640">
        <v>100</v>
      </c>
      <c r="C640">
        <v>90.4</v>
      </c>
      <c r="D640">
        <v>20</v>
      </c>
    </row>
    <row r="641" spans="1:4" x14ac:dyDescent="0.4">
      <c r="A641" s="709">
        <v>8.8773148148148143E-2</v>
      </c>
      <c r="B641">
        <v>100</v>
      </c>
      <c r="C641">
        <v>90.42</v>
      </c>
      <c r="D641">
        <v>20</v>
      </c>
    </row>
    <row r="642" spans="1:4" x14ac:dyDescent="0.4">
      <c r="A642" s="709">
        <v>8.8888888888888892E-2</v>
      </c>
      <c r="B642">
        <v>100</v>
      </c>
      <c r="C642">
        <v>90.51</v>
      </c>
      <c r="D642">
        <v>20</v>
      </c>
    </row>
    <row r="643" spans="1:4" x14ac:dyDescent="0.4">
      <c r="A643" s="709">
        <v>8.9004629629629628E-2</v>
      </c>
      <c r="B643">
        <v>100</v>
      </c>
      <c r="C643">
        <v>90.59</v>
      </c>
      <c r="D643">
        <v>20</v>
      </c>
    </row>
    <row r="644" spans="1:4" x14ac:dyDescent="0.4">
      <c r="A644" s="709">
        <v>8.9120370370370364E-2</v>
      </c>
      <c r="B644">
        <v>100</v>
      </c>
      <c r="C644">
        <v>90.67</v>
      </c>
      <c r="D644">
        <v>20</v>
      </c>
    </row>
    <row r="645" spans="1:4" x14ac:dyDescent="0.4">
      <c r="A645" s="709">
        <v>8.9236111111111113E-2</v>
      </c>
      <c r="B645">
        <v>100</v>
      </c>
      <c r="C645">
        <v>90.5</v>
      </c>
      <c r="D645">
        <v>20</v>
      </c>
    </row>
    <row r="646" spans="1:4" x14ac:dyDescent="0.4">
      <c r="A646" s="709">
        <v>8.9351851851851849E-2</v>
      </c>
      <c r="B646">
        <v>100</v>
      </c>
      <c r="C646">
        <v>90.58</v>
      </c>
      <c r="D646">
        <v>20</v>
      </c>
    </row>
    <row r="647" spans="1:4" x14ac:dyDescent="0.4">
      <c r="A647" s="709">
        <v>8.9467592592592599E-2</v>
      </c>
      <c r="B647">
        <v>100</v>
      </c>
      <c r="C647">
        <v>90.4</v>
      </c>
      <c r="D647">
        <v>20</v>
      </c>
    </row>
    <row r="648" spans="1:4" x14ac:dyDescent="0.4">
      <c r="A648" s="709">
        <v>8.9583333333333334E-2</v>
      </c>
      <c r="B648">
        <v>100</v>
      </c>
      <c r="C648">
        <v>90.5</v>
      </c>
      <c r="D648">
        <v>20</v>
      </c>
    </row>
    <row r="649" spans="1:4" x14ac:dyDescent="0.4">
      <c r="A649" s="709">
        <v>8.969907407407407E-2</v>
      </c>
      <c r="B649">
        <v>100</v>
      </c>
      <c r="C649">
        <v>90.5</v>
      </c>
      <c r="D649">
        <v>20</v>
      </c>
    </row>
    <row r="650" spans="1:4" x14ac:dyDescent="0.4">
      <c r="A650" s="709">
        <v>8.981481481481482E-2</v>
      </c>
      <c r="B650">
        <v>100</v>
      </c>
      <c r="C650">
        <v>90.5</v>
      </c>
      <c r="D650">
        <v>20</v>
      </c>
    </row>
    <row r="651" spans="1:4" x14ac:dyDescent="0.4">
      <c r="A651" s="709">
        <v>8.9930555555555555E-2</v>
      </c>
      <c r="B651">
        <v>100</v>
      </c>
      <c r="C651">
        <v>90.68</v>
      </c>
      <c r="D651">
        <v>20</v>
      </c>
    </row>
    <row r="652" spans="1:4" x14ac:dyDescent="0.4">
      <c r="A652" s="709">
        <v>9.0046296296296291E-2</v>
      </c>
      <c r="B652">
        <v>100</v>
      </c>
      <c r="C652">
        <v>90.59</v>
      </c>
      <c r="D652">
        <v>20</v>
      </c>
    </row>
    <row r="653" spans="1:4" x14ac:dyDescent="0.4">
      <c r="A653" s="709">
        <v>9.0162037037037041E-2</v>
      </c>
      <c r="B653">
        <v>100</v>
      </c>
      <c r="C653">
        <v>90.58</v>
      </c>
      <c r="D653">
        <v>20</v>
      </c>
    </row>
    <row r="654" spans="1:4" x14ac:dyDescent="0.4">
      <c r="A654" s="709">
        <v>9.0277777777777776E-2</v>
      </c>
      <c r="B654">
        <v>100</v>
      </c>
      <c r="C654">
        <v>90.5</v>
      </c>
      <c r="D654">
        <v>20</v>
      </c>
    </row>
    <row r="655" spans="1:4" x14ac:dyDescent="0.4">
      <c r="A655" s="709">
        <v>9.0393518518518512E-2</v>
      </c>
      <c r="B655">
        <v>100</v>
      </c>
      <c r="C655">
        <v>90.4</v>
      </c>
      <c r="D655">
        <v>20</v>
      </c>
    </row>
    <row r="656" spans="1:4" x14ac:dyDescent="0.4">
      <c r="A656" s="709">
        <v>9.0509259259259262E-2</v>
      </c>
      <c r="B656">
        <v>100</v>
      </c>
      <c r="C656">
        <v>90.4</v>
      </c>
      <c r="D656">
        <v>20</v>
      </c>
    </row>
    <row r="657" spans="1:4" x14ac:dyDescent="0.4">
      <c r="A657" s="709">
        <v>9.0624999999999997E-2</v>
      </c>
      <c r="B657">
        <v>100</v>
      </c>
      <c r="C657">
        <v>90.4</v>
      </c>
      <c r="D657">
        <v>20</v>
      </c>
    </row>
    <row r="658" spans="1:4" x14ac:dyDescent="0.4">
      <c r="A658" s="709">
        <v>9.0740740740740747E-2</v>
      </c>
      <c r="B658">
        <v>100</v>
      </c>
      <c r="C658">
        <v>90.4</v>
      </c>
      <c r="D658">
        <v>20</v>
      </c>
    </row>
    <row r="659" spans="1:4" x14ac:dyDescent="0.4">
      <c r="A659" s="709">
        <v>9.0856481481481483E-2</v>
      </c>
      <c r="B659">
        <v>100</v>
      </c>
      <c r="C659">
        <v>90.39</v>
      </c>
      <c r="D659">
        <v>20</v>
      </c>
    </row>
    <row r="660" spans="1:4" x14ac:dyDescent="0.4">
      <c r="A660" s="709">
        <v>9.0972222222222218E-2</v>
      </c>
      <c r="B660">
        <v>100</v>
      </c>
      <c r="C660">
        <v>90.4</v>
      </c>
      <c r="D660">
        <v>20</v>
      </c>
    </row>
    <row r="661" spans="1:4" x14ac:dyDescent="0.4">
      <c r="A661" s="709">
        <v>9.1087962962962968E-2</v>
      </c>
      <c r="B661">
        <v>100</v>
      </c>
      <c r="C661">
        <v>90.4</v>
      </c>
      <c r="D661">
        <v>20</v>
      </c>
    </row>
    <row r="662" spans="1:4" x14ac:dyDescent="0.4">
      <c r="A662" s="709">
        <v>9.1203703703703703E-2</v>
      </c>
      <c r="B662">
        <v>100</v>
      </c>
      <c r="C662">
        <v>90.5</v>
      </c>
      <c r="D662">
        <v>20</v>
      </c>
    </row>
    <row r="663" spans="1:4" x14ac:dyDescent="0.4">
      <c r="A663" s="709">
        <v>9.1319444444444439E-2</v>
      </c>
      <c r="B663">
        <v>100</v>
      </c>
      <c r="C663">
        <v>90.4</v>
      </c>
      <c r="D663">
        <v>20</v>
      </c>
    </row>
    <row r="664" spans="1:4" x14ac:dyDescent="0.4">
      <c r="A664" s="709">
        <v>9.1435185185185189E-2</v>
      </c>
      <c r="B664">
        <v>100</v>
      </c>
      <c r="C664">
        <v>90.32</v>
      </c>
      <c r="D664">
        <v>20</v>
      </c>
    </row>
    <row r="665" spans="1:4" x14ac:dyDescent="0.4">
      <c r="A665" s="709">
        <v>9.1550925925925924E-2</v>
      </c>
      <c r="B665">
        <v>100</v>
      </c>
      <c r="C665">
        <v>90.23</v>
      </c>
      <c r="D665">
        <v>20</v>
      </c>
    </row>
    <row r="666" spans="1:4" x14ac:dyDescent="0.4">
      <c r="A666" s="709">
        <v>9.166666666666666E-2</v>
      </c>
      <c r="B666">
        <v>100</v>
      </c>
      <c r="C666">
        <v>90.31</v>
      </c>
      <c r="D666">
        <v>20</v>
      </c>
    </row>
    <row r="667" spans="1:4" x14ac:dyDescent="0.4">
      <c r="A667" s="709">
        <v>9.178240740740741E-2</v>
      </c>
      <c r="B667">
        <v>100</v>
      </c>
      <c r="C667">
        <v>90.4</v>
      </c>
      <c r="D667">
        <v>20</v>
      </c>
    </row>
    <row r="668" spans="1:4" x14ac:dyDescent="0.4">
      <c r="A668" s="709">
        <v>9.1898148148148145E-2</v>
      </c>
      <c r="B668">
        <v>100</v>
      </c>
      <c r="C668">
        <v>90.31</v>
      </c>
      <c r="D668">
        <v>20</v>
      </c>
    </row>
    <row r="669" spans="1:4" x14ac:dyDescent="0.4">
      <c r="A669" s="709">
        <v>9.2013888888888895E-2</v>
      </c>
      <c r="B669">
        <v>100</v>
      </c>
      <c r="C669">
        <v>90.23</v>
      </c>
      <c r="D669">
        <v>20</v>
      </c>
    </row>
    <row r="670" spans="1:4" x14ac:dyDescent="0.4">
      <c r="A670" s="709">
        <v>9.2129629629629631E-2</v>
      </c>
      <c r="B670">
        <v>100</v>
      </c>
      <c r="C670">
        <v>90.22</v>
      </c>
      <c r="D670">
        <v>20</v>
      </c>
    </row>
    <row r="671" spans="1:4" x14ac:dyDescent="0.4">
      <c r="A671" s="709">
        <v>9.2245370370370366E-2</v>
      </c>
      <c r="B671">
        <v>100</v>
      </c>
      <c r="C671">
        <v>90.23</v>
      </c>
      <c r="D671">
        <v>20</v>
      </c>
    </row>
    <row r="672" spans="1:4" x14ac:dyDescent="0.4">
      <c r="A672" s="709">
        <v>9.2361111111111116E-2</v>
      </c>
      <c r="B672">
        <v>100</v>
      </c>
      <c r="C672">
        <v>90.4</v>
      </c>
      <c r="D672">
        <v>20</v>
      </c>
    </row>
    <row r="673" spans="1:4" x14ac:dyDescent="0.4">
      <c r="A673" s="709">
        <v>9.2476851851851852E-2</v>
      </c>
      <c r="B673">
        <v>100</v>
      </c>
      <c r="C673">
        <v>90.14</v>
      </c>
      <c r="D673">
        <v>20</v>
      </c>
    </row>
    <row r="674" spans="1:4" x14ac:dyDescent="0.4">
      <c r="A674" s="709">
        <v>9.2592592592592587E-2</v>
      </c>
      <c r="B674">
        <v>100</v>
      </c>
      <c r="C674">
        <v>90.31</v>
      </c>
      <c r="D674">
        <v>20</v>
      </c>
    </row>
    <row r="675" spans="1:4" x14ac:dyDescent="0.4">
      <c r="A675" s="709">
        <v>9.2708333333333337E-2</v>
      </c>
      <c r="B675">
        <v>100</v>
      </c>
      <c r="C675">
        <v>90.23</v>
      </c>
      <c r="D675">
        <v>20</v>
      </c>
    </row>
    <row r="676" spans="1:4" x14ac:dyDescent="0.4">
      <c r="A676" s="709">
        <v>9.2824074074074073E-2</v>
      </c>
      <c r="B676">
        <v>100</v>
      </c>
      <c r="C676">
        <v>90.22</v>
      </c>
      <c r="D676">
        <v>20</v>
      </c>
    </row>
    <row r="677" spans="1:4" x14ac:dyDescent="0.4">
      <c r="A677" s="709">
        <v>9.2939814814814808E-2</v>
      </c>
      <c r="B677">
        <v>100</v>
      </c>
      <c r="C677">
        <v>90.12</v>
      </c>
      <c r="D677">
        <v>20</v>
      </c>
    </row>
    <row r="678" spans="1:4" x14ac:dyDescent="0.4">
      <c r="A678" s="709">
        <v>9.3055555555555558E-2</v>
      </c>
      <c r="B678">
        <v>100</v>
      </c>
      <c r="C678">
        <v>90.22</v>
      </c>
      <c r="D678">
        <v>20</v>
      </c>
    </row>
    <row r="679" spans="1:4" x14ac:dyDescent="0.4">
      <c r="A679" s="709">
        <v>9.3171296296296294E-2</v>
      </c>
      <c r="B679">
        <v>100</v>
      </c>
      <c r="C679">
        <v>90.22</v>
      </c>
      <c r="D679">
        <v>20</v>
      </c>
    </row>
    <row r="680" spans="1:4" x14ac:dyDescent="0.4">
      <c r="A680" s="709">
        <v>9.3287037037037043E-2</v>
      </c>
      <c r="B680">
        <v>100</v>
      </c>
      <c r="C680">
        <v>90.31</v>
      </c>
      <c r="D680">
        <v>20</v>
      </c>
    </row>
    <row r="681" spans="1:4" x14ac:dyDescent="0.4">
      <c r="A681" s="709">
        <v>9.3402777777777779E-2</v>
      </c>
      <c r="B681">
        <v>100</v>
      </c>
      <c r="C681">
        <v>90.31</v>
      </c>
      <c r="D681">
        <v>20</v>
      </c>
    </row>
    <row r="682" spans="1:4" x14ac:dyDescent="0.4">
      <c r="A682" s="709">
        <v>9.3518518518518515E-2</v>
      </c>
      <c r="B682">
        <v>100</v>
      </c>
      <c r="C682">
        <v>90.4</v>
      </c>
      <c r="D682">
        <v>20</v>
      </c>
    </row>
    <row r="683" spans="1:4" x14ac:dyDescent="0.4">
      <c r="A683" s="709">
        <v>9.3634259259259264E-2</v>
      </c>
      <c r="B683">
        <v>100</v>
      </c>
      <c r="C683">
        <v>90.31</v>
      </c>
      <c r="D683">
        <v>20</v>
      </c>
    </row>
    <row r="684" spans="1:4" x14ac:dyDescent="0.4">
      <c r="A684" s="709">
        <v>9.375E-2</v>
      </c>
      <c r="B684">
        <v>100</v>
      </c>
      <c r="C684">
        <v>90.4</v>
      </c>
      <c r="D684">
        <v>20</v>
      </c>
    </row>
    <row r="685" spans="1:4" x14ac:dyDescent="0.4">
      <c r="A685" s="709">
        <v>9.3865740740740736E-2</v>
      </c>
      <c r="B685">
        <v>100</v>
      </c>
      <c r="C685">
        <v>90.22</v>
      </c>
      <c r="D685">
        <v>20</v>
      </c>
    </row>
    <row r="686" spans="1:4" x14ac:dyDescent="0.4">
      <c r="A686" s="709">
        <v>9.3981481481481485E-2</v>
      </c>
      <c r="B686">
        <v>100</v>
      </c>
      <c r="C686">
        <v>90.22</v>
      </c>
      <c r="D686">
        <v>20</v>
      </c>
    </row>
    <row r="687" spans="1:4" x14ac:dyDescent="0.4">
      <c r="A687" s="709">
        <v>9.4097222222222221E-2</v>
      </c>
      <c r="B687">
        <v>100</v>
      </c>
      <c r="C687">
        <v>90.31</v>
      </c>
      <c r="D687">
        <v>20</v>
      </c>
    </row>
    <row r="688" spans="1:4" x14ac:dyDescent="0.4">
      <c r="A688" s="709">
        <v>9.4212962962962957E-2</v>
      </c>
      <c r="B688">
        <v>100</v>
      </c>
      <c r="C688">
        <v>90.39</v>
      </c>
      <c r="D688">
        <v>20</v>
      </c>
    </row>
    <row r="689" spans="1:4" x14ac:dyDescent="0.4">
      <c r="A689" s="709">
        <v>9.4328703703703706E-2</v>
      </c>
      <c r="B689">
        <v>100</v>
      </c>
      <c r="C689">
        <v>90.39</v>
      </c>
      <c r="D689">
        <v>20</v>
      </c>
    </row>
    <row r="690" spans="1:4" x14ac:dyDescent="0.4">
      <c r="A690" s="709">
        <v>9.4444444444444442E-2</v>
      </c>
      <c r="B690">
        <v>100</v>
      </c>
      <c r="C690">
        <v>90.39</v>
      </c>
      <c r="D690">
        <v>20</v>
      </c>
    </row>
    <row r="691" spans="1:4" x14ac:dyDescent="0.4">
      <c r="A691" s="709">
        <v>9.4560185185185192E-2</v>
      </c>
      <c r="B691">
        <v>100</v>
      </c>
      <c r="C691">
        <v>90.39</v>
      </c>
      <c r="D691">
        <v>20</v>
      </c>
    </row>
    <row r="692" spans="1:4" x14ac:dyDescent="0.4">
      <c r="A692" s="709">
        <v>9.4675925925925927E-2</v>
      </c>
      <c r="B692">
        <v>100</v>
      </c>
      <c r="C692">
        <v>90.39</v>
      </c>
      <c r="D692">
        <v>20</v>
      </c>
    </row>
    <row r="693" spans="1:4" x14ac:dyDescent="0.4">
      <c r="A693" s="709">
        <v>9.4791666666666663E-2</v>
      </c>
      <c r="B693">
        <v>100</v>
      </c>
      <c r="C693">
        <v>90.39</v>
      </c>
      <c r="D693">
        <v>20</v>
      </c>
    </row>
    <row r="694" spans="1:4" x14ac:dyDescent="0.4">
      <c r="A694" s="709">
        <v>9.4907407407407413E-2</v>
      </c>
      <c r="B694">
        <v>100</v>
      </c>
      <c r="C694">
        <v>90.39</v>
      </c>
      <c r="D694">
        <v>20</v>
      </c>
    </row>
    <row r="695" spans="1:4" x14ac:dyDescent="0.4">
      <c r="A695" s="709">
        <v>9.5023148148148148E-2</v>
      </c>
      <c r="B695">
        <v>100</v>
      </c>
      <c r="C695">
        <v>90.3</v>
      </c>
      <c r="D695">
        <v>20</v>
      </c>
    </row>
    <row r="696" spans="1:4" x14ac:dyDescent="0.4">
      <c r="A696" s="709">
        <v>9.5138888888888884E-2</v>
      </c>
      <c r="B696">
        <v>100</v>
      </c>
      <c r="C696">
        <v>90.39</v>
      </c>
      <c r="D696">
        <v>20</v>
      </c>
    </row>
    <row r="697" spans="1:4" x14ac:dyDescent="0.4">
      <c r="A697" s="709">
        <v>9.5254629629629634E-2</v>
      </c>
      <c r="B697">
        <v>100</v>
      </c>
      <c r="C697">
        <v>90.48</v>
      </c>
      <c r="D697">
        <v>20</v>
      </c>
    </row>
    <row r="698" spans="1:4" x14ac:dyDescent="0.4">
      <c r="A698" s="709">
        <v>9.5370370370370369E-2</v>
      </c>
      <c r="B698">
        <v>100</v>
      </c>
      <c r="C698">
        <v>90.39</v>
      </c>
      <c r="D698">
        <v>20</v>
      </c>
    </row>
    <row r="699" spans="1:4" x14ac:dyDescent="0.4">
      <c r="A699" s="709">
        <v>9.5486111111111105E-2</v>
      </c>
      <c r="B699">
        <v>100</v>
      </c>
      <c r="C699">
        <v>90.39</v>
      </c>
      <c r="D699">
        <v>20</v>
      </c>
    </row>
    <row r="700" spans="1:4" x14ac:dyDescent="0.4">
      <c r="A700" s="709">
        <v>9.5601851851851855E-2</v>
      </c>
      <c r="B700">
        <v>100</v>
      </c>
      <c r="C700">
        <v>90.3</v>
      </c>
      <c r="D700">
        <v>20</v>
      </c>
    </row>
    <row r="701" spans="1:4" x14ac:dyDescent="0.4">
      <c r="A701" s="709">
        <v>9.571759259259259E-2</v>
      </c>
      <c r="B701">
        <v>100</v>
      </c>
      <c r="C701">
        <v>90.12</v>
      </c>
      <c r="D701">
        <v>20</v>
      </c>
    </row>
    <row r="702" spans="1:4" x14ac:dyDescent="0.4">
      <c r="A702" s="709">
        <v>9.583333333333334E-2</v>
      </c>
      <c r="B702">
        <v>100</v>
      </c>
      <c r="C702">
        <v>90.2</v>
      </c>
      <c r="D702">
        <v>20</v>
      </c>
    </row>
    <row r="703" spans="1:4" x14ac:dyDescent="0.4">
      <c r="A703" s="709">
        <v>9.5949074074074076E-2</v>
      </c>
      <c r="B703">
        <v>100</v>
      </c>
      <c r="C703">
        <v>90.12</v>
      </c>
      <c r="D703">
        <v>20</v>
      </c>
    </row>
    <row r="704" spans="1:4" x14ac:dyDescent="0.4">
      <c r="A704" s="709">
        <v>9.6064814814814811E-2</v>
      </c>
      <c r="B704">
        <v>100</v>
      </c>
      <c r="C704">
        <v>90.3</v>
      </c>
      <c r="D704">
        <v>20</v>
      </c>
    </row>
    <row r="705" spans="1:4" x14ac:dyDescent="0.4">
      <c r="A705" s="709">
        <v>9.6180555555555561E-2</v>
      </c>
      <c r="B705">
        <v>100</v>
      </c>
      <c r="C705">
        <v>90.2</v>
      </c>
      <c r="D705">
        <v>20</v>
      </c>
    </row>
    <row r="706" spans="1:4" x14ac:dyDescent="0.4">
      <c r="A706" s="709">
        <v>9.6296296296296297E-2</v>
      </c>
      <c r="B706">
        <v>100</v>
      </c>
      <c r="C706">
        <v>90.38</v>
      </c>
      <c r="D706">
        <v>20</v>
      </c>
    </row>
    <row r="707" spans="1:4" x14ac:dyDescent="0.4">
      <c r="A707" s="709">
        <v>9.6412037037037032E-2</v>
      </c>
      <c r="B707">
        <v>100</v>
      </c>
      <c r="C707">
        <v>90.28</v>
      </c>
      <c r="D707">
        <v>20</v>
      </c>
    </row>
    <row r="708" spans="1:4" x14ac:dyDescent="0.4">
      <c r="A708" s="709">
        <v>9.6527777777777782E-2</v>
      </c>
      <c r="B708">
        <v>100</v>
      </c>
      <c r="C708">
        <v>90.38</v>
      </c>
      <c r="D708">
        <v>20</v>
      </c>
    </row>
    <row r="709" spans="1:4" x14ac:dyDescent="0.4">
      <c r="A709" s="709">
        <v>9.6643518518518517E-2</v>
      </c>
      <c r="B709">
        <v>100</v>
      </c>
      <c r="C709">
        <v>90.3</v>
      </c>
      <c r="D709">
        <v>20</v>
      </c>
    </row>
    <row r="710" spans="1:4" x14ac:dyDescent="0.4">
      <c r="A710" s="709">
        <v>9.6759259259259253E-2</v>
      </c>
      <c r="B710">
        <v>100</v>
      </c>
      <c r="C710">
        <v>90.3</v>
      </c>
      <c r="D710">
        <v>20</v>
      </c>
    </row>
    <row r="711" spans="1:4" x14ac:dyDescent="0.4">
      <c r="A711" s="709">
        <v>9.6875000000000003E-2</v>
      </c>
      <c r="B711">
        <v>100</v>
      </c>
      <c r="C711">
        <v>90.38</v>
      </c>
      <c r="D711">
        <v>20</v>
      </c>
    </row>
    <row r="712" spans="1:4" x14ac:dyDescent="0.4">
      <c r="A712" s="709">
        <v>9.6990740740740738E-2</v>
      </c>
      <c r="B712">
        <v>100</v>
      </c>
      <c r="C712">
        <v>90.39</v>
      </c>
      <c r="D712">
        <v>20</v>
      </c>
    </row>
    <row r="713" spans="1:4" x14ac:dyDescent="0.4">
      <c r="A713" s="709">
        <v>9.7106481481481488E-2</v>
      </c>
      <c r="B713">
        <v>100</v>
      </c>
      <c r="C713">
        <v>90.48</v>
      </c>
      <c r="D713">
        <v>20</v>
      </c>
    </row>
    <row r="714" spans="1:4" x14ac:dyDescent="0.4">
      <c r="A714" s="709">
        <v>9.7222222222222224E-2</v>
      </c>
      <c r="B714">
        <v>100</v>
      </c>
      <c r="C714">
        <v>90.38</v>
      </c>
      <c r="D714">
        <v>20</v>
      </c>
    </row>
    <row r="715" spans="1:4" x14ac:dyDescent="0.4">
      <c r="A715" s="709">
        <v>9.7337962962962959E-2</v>
      </c>
      <c r="B715">
        <v>100</v>
      </c>
      <c r="C715">
        <v>90.38</v>
      </c>
      <c r="D715">
        <v>20</v>
      </c>
    </row>
    <row r="716" spans="1:4" x14ac:dyDescent="0.4">
      <c r="A716" s="709">
        <v>9.7453703703703709E-2</v>
      </c>
      <c r="B716">
        <v>100</v>
      </c>
      <c r="C716">
        <v>90.57</v>
      </c>
      <c r="D716">
        <v>20</v>
      </c>
    </row>
    <row r="717" spans="1:4" x14ac:dyDescent="0.4">
      <c r="A717" s="709">
        <v>9.7569444444444445E-2</v>
      </c>
      <c r="B717">
        <v>100</v>
      </c>
      <c r="C717">
        <v>90.39</v>
      </c>
      <c r="D717">
        <v>20</v>
      </c>
    </row>
    <row r="718" spans="1:4" x14ac:dyDescent="0.4">
      <c r="A718" s="709">
        <v>9.768518518518518E-2</v>
      </c>
      <c r="B718">
        <v>100</v>
      </c>
      <c r="C718">
        <v>90.39</v>
      </c>
      <c r="D718">
        <v>20</v>
      </c>
    </row>
    <row r="719" spans="1:4" x14ac:dyDescent="0.4">
      <c r="A719" s="709">
        <v>9.780092592592593E-2</v>
      </c>
      <c r="B719">
        <v>100</v>
      </c>
      <c r="C719">
        <v>90.38</v>
      </c>
      <c r="D719">
        <v>20</v>
      </c>
    </row>
    <row r="720" spans="1:4" x14ac:dyDescent="0.4">
      <c r="A720" s="709">
        <v>9.7916666666666666E-2</v>
      </c>
      <c r="B720">
        <v>100</v>
      </c>
      <c r="C720">
        <v>90.11</v>
      </c>
      <c r="D720">
        <v>20</v>
      </c>
    </row>
    <row r="721" spans="1:4" x14ac:dyDescent="0.4">
      <c r="A721" s="709">
        <v>9.8032407407407401E-2</v>
      </c>
      <c r="B721">
        <v>100</v>
      </c>
      <c r="C721">
        <v>90.2</v>
      </c>
      <c r="D721">
        <v>20</v>
      </c>
    </row>
    <row r="722" spans="1:4" x14ac:dyDescent="0.4">
      <c r="A722" s="709">
        <v>9.8148148148148151E-2</v>
      </c>
      <c r="B722">
        <v>100</v>
      </c>
      <c r="C722">
        <v>90.19</v>
      </c>
      <c r="D722">
        <v>20</v>
      </c>
    </row>
    <row r="723" spans="1:4" x14ac:dyDescent="0.4">
      <c r="A723" s="709">
        <v>9.8263888888888887E-2</v>
      </c>
      <c r="B723">
        <v>100</v>
      </c>
      <c r="C723">
        <v>90.2</v>
      </c>
      <c r="D723">
        <v>20</v>
      </c>
    </row>
    <row r="724" spans="1:4" x14ac:dyDescent="0.4">
      <c r="A724" s="709">
        <v>9.8379629629629636E-2</v>
      </c>
      <c r="B724">
        <v>100</v>
      </c>
      <c r="C724">
        <v>90.2</v>
      </c>
      <c r="D724">
        <v>20</v>
      </c>
    </row>
    <row r="725" spans="1:4" x14ac:dyDescent="0.4">
      <c r="A725" s="709">
        <v>9.8495370370370372E-2</v>
      </c>
      <c r="B725">
        <v>100</v>
      </c>
      <c r="C725">
        <v>90.02</v>
      </c>
      <c r="D725">
        <v>20</v>
      </c>
    </row>
    <row r="726" spans="1:4" x14ac:dyDescent="0.4">
      <c r="A726" s="709">
        <v>9.8611111111111108E-2</v>
      </c>
      <c r="B726">
        <v>100</v>
      </c>
      <c r="C726">
        <v>90.11</v>
      </c>
      <c r="D726">
        <v>20</v>
      </c>
    </row>
    <row r="727" spans="1:4" x14ac:dyDescent="0.4">
      <c r="A727" s="709">
        <v>9.8726851851851857E-2</v>
      </c>
      <c r="B727">
        <v>100</v>
      </c>
      <c r="C727">
        <v>90.02</v>
      </c>
      <c r="D727">
        <v>20</v>
      </c>
    </row>
    <row r="728" spans="1:4" x14ac:dyDescent="0.4">
      <c r="A728" s="709">
        <v>9.8842592592592593E-2</v>
      </c>
      <c r="B728">
        <v>100</v>
      </c>
      <c r="C728">
        <v>90.19</v>
      </c>
      <c r="D728">
        <v>20</v>
      </c>
    </row>
    <row r="729" spans="1:4" x14ac:dyDescent="0.4">
      <c r="A729" s="709">
        <v>9.8958333333333329E-2</v>
      </c>
      <c r="B729">
        <v>100</v>
      </c>
      <c r="C729">
        <v>90.02</v>
      </c>
      <c r="D729">
        <v>20</v>
      </c>
    </row>
    <row r="730" spans="1:4" x14ac:dyDescent="0.4">
      <c r="A730" s="709">
        <v>9.9074074074074078E-2</v>
      </c>
      <c r="B730">
        <v>100</v>
      </c>
      <c r="C730">
        <v>90.02</v>
      </c>
      <c r="D730">
        <v>20</v>
      </c>
    </row>
    <row r="731" spans="1:4" x14ac:dyDescent="0.4">
      <c r="A731" s="709">
        <v>9.9189814814814814E-2</v>
      </c>
      <c r="B731">
        <v>100</v>
      </c>
      <c r="C731">
        <v>90.1</v>
      </c>
      <c r="D731">
        <v>20</v>
      </c>
    </row>
    <row r="732" spans="1:4" x14ac:dyDescent="0.4">
      <c r="A732" s="709">
        <v>9.930555555555555E-2</v>
      </c>
      <c r="B732">
        <v>100</v>
      </c>
      <c r="C732">
        <v>90.1</v>
      </c>
      <c r="D732">
        <v>20</v>
      </c>
    </row>
    <row r="733" spans="1:4" x14ac:dyDescent="0.4">
      <c r="A733" s="709">
        <v>9.9421296296296299E-2</v>
      </c>
      <c r="B733">
        <v>100</v>
      </c>
      <c r="C733">
        <v>90.02</v>
      </c>
      <c r="D733">
        <v>20</v>
      </c>
    </row>
    <row r="734" spans="1:4" x14ac:dyDescent="0.4">
      <c r="A734" s="709">
        <v>9.9537037037037035E-2</v>
      </c>
      <c r="B734">
        <v>100</v>
      </c>
      <c r="C734">
        <v>90.02</v>
      </c>
      <c r="D734">
        <v>20</v>
      </c>
    </row>
    <row r="735" spans="1:4" x14ac:dyDescent="0.4">
      <c r="A735" s="709">
        <v>9.9652777777777785E-2</v>
      </c>
      <c r="B735">
        <v>100</v>
      </c>
      <c r="C735">
        <v>90.1</v>
      </c>
      <c r="D735">
        <v>20</v>
      </c>
    </row>
    <row r="736" spans="1:4" x14ac:dyDescent="0.4">
      <c r="A736" s="709">
        <v>9.976851851851852E-2</v>
      </c>
      <c r="B736">
        <v>100</v>
      </c>
      <c r="C736">
        <v>89.93</v>
      </c>
      <c r="D736">
        <v>20</v>
      </c>
    </row>
    <row r="737" spans="1:4" x14ac:dyDescent="0.4">
      <c r="A737" s="709">
        <v>9.9884259259259256E-2</v>
      </c>
      <c r="B737">
        <v>100</v>
      </c>
      <c r="C737">
        <v>90</v>
      </c>
      <c r="D737">
        <v>20</v>
      </c>
    </row>
    <row r="738" spans="1:4" x14ac:dyDescent="0.4">
      <c r="A738" s="709">
        <v>0.1</v>
      </c>
      <c r="B738">
        <v>100</v>
      </c>
      <c r="C738">
        <v>90.08</v>
      </c>
      <c r="D738">
        <v>20</v>
      </c>
    </row>
    <row r="739" spans="1:4" x14ac:dyDescent="0.4">
      <c r="A739" s="709">
        <v>0.10011574074074074</v>
      </c>
      <c r="B739">
        <v>100</v>
      </c>
      <c r="C739">
        <v>90.08</v>
      </c>
      <c r="D739">
        <v>20</v>
      </c>
    </row>
    <row r="740" spans="1:4" x14ac:dyDescent="0.4">
      <c r="A740" s="709">
        <v>0.10023148148148148</v>
      </c>
      <c r="B740">
        <v>100</v>
      </c>
      <c r="C740">
        <v>90</v>
      </c>
      <c r="D740">
        <v>20</v>
      </c>
    </row>
    <row r="741" spans="1:4" x14ac:dyDescent="0.4">
      <c r="A741" s="709">
        <v>0.10034722222222223</v>
      </c>
      <c r="B741">
        <v>100</v>
      </c>
      <c r="C741">
        <v>90.08</v>
      </c>
      <c r="D741">
        <v>20</v>
      </c>
    </row>
    <row r="742" spans="1:4" x14ac:dyDescent="0.4">
      <c r="A742" s="709">
        <v>0.10046296296296296</v>
      </c>
      <c r="B742">
        <v>100</v>
      </c>
      <c r="C742">
        <v>90.08</v>
      </c>
      <c r="D742">
        <v>20</v>
      </c>
    </row>
    <row r="743" spans="1:4" x14ac:dyDescent="0.4">
      <c r="A743" s="709">
        <v>0.1005787037037037</v>
      </c>
      <c r="B743">
        <v>100</v>
      </c>
      <c r="C743">
        <v>90</v>
      </c>
      <c r="D743">
        <v>20</v>
      </c>
    </row>
    <row r="744" spans="1:4" x14ac:dyDescent="0.4">
      <c r="A744" s="709">
        <v>0.10069444444444445</v>
      </c>
      <c r="B744">
        <v>100</v>
      </c>
      <c r="C744">
        <v>89.99</v>
      </c>
      <c r="D744">
        <v>20</v>
      </c>
    </row>
    <row r="745" spans="1:4" x14ac:dyDescent="0.4">
      <c r="A745" s="709">
        <v>0.10081018518518518</v>
      </c>
      <c r="B745">
        <v>100</v>
      </c>
      <c r="C745">
        <v>90.1</v>
      </c>
      <c r="D745">
        <v>20</v>
      </c>
    </row>
    <row r="746" spans="1:4" x14ac:dyDescent="0.4">
      <c r="A746" s="709">
        <v>0.10092592592592593</v>
      </c>
      <c r="B746">
        <v>100</v>
      </c>
      <c r="C746">
        <v>90.1</v>
      </c>
      <c r="D746">
        <v>20</v>
      </c>
    </row>
    <row r="747" spans="1:4" x14ac:dyDescent="0.4">
      <c r="A747" s="709">
        <v>0.10104166666666667</v>
      </c>
      <c r="B747">
        <v>100</v>
      </c>
      <c r="C747">
        <v>90.19</v>
      </c>
      <c r="D747">
        <v>20</v>
      </c>
    </row>
    <row r="748" spans="1:4" x14ac:dyDescent="0.4">
      <c r="A748" s="709">
        <v>0.1011574074074074</v>
      </c>
      <c r="B748">
        <v>100</v>
      </c>
      <c r="C748">
        <v>90.08</v>
      </c>
      <c r="D748">
        <v>20</v>
      </c>
    </row>
    <row r="749" spans="1:4" x14ac:dyDescent="0.4">
      <c r="A749" s="709">
        <v>0.10127314814814815</v>
      </c>
      <c r="B749">
        <v>100</v>
      </c>
      <c r="C749">
        <v>90</v>
      </c>
      <c r="D749">
        <v>20</v>
      </c>
    </row>
    <row r="750" spans="1:4" x14ac:dyDescent="0.4">
      <c r="A750" s="709">
        <v>0.10138888888888889</v>
      </c>
      <c r="B750">
        <v>100</v>
      </c>
      <c r="C750">
        <v>90.1</v>
      </c>
      <c r="D750">
        <v>20</v>
      </c>
    </row>
    <row r="751" spans="1:4" x14ac:dyDescent="0.4">
      <c r="A751" s="709">
        <v>0.10150462962962963</v>
      </c>
      <c r="B751">
        <v>100</v>
      </c>
      <c r="C751">
        <v>90.1</v>
      </c>
      <c r="D751">
        <v>20</v>
      </c>
    </row>
    <row r="752" spans="1:4" x14ac:dyDescent="0.4">
      <c r="A752" s="709">
        <v>0.10162037037037037</v>
      </c>
      <c r="B752">
        <v>100</v>
      </c>
      <c r="C752">
        <v>90</v>
      </c>
      <c r="D752">
        <v>20</v>
      </c>
    </row>
    <row r="753" spans="1:4" x14ac:dyDescent="0.4">
      <c r="A753" s="709">
        <v>0.10173611111111111</v>
      </c>
      <c r="B753">
        <v>100</v>
      </c>
      <c r="C753">
        <v>90.1</v>
      </c>
      <c r="D753">
        <v>20</v>
      </c>
    </row>
    <row r="754" spans="1:4" x14ac:dyDescent="0.4">
      <c r="A754" s="709">
        <v>0.10185185185185185</v>
      </c>
      <c r="B754">
        <v>100</v>
      </c>
      <c r="C754">
        <v>90</v>
      </c>
      <c r="D754">
        <v>20</v>
      </c>
    </row>
    <row r="755" spans="1:4" x14ac:dyDescent="0.4">
      <c r="A755" s="709">
        <v>0.1019675925925926</v>
      </c>
      <c r="B755">
        <v>100</v>
      </c>
      <c r="C755">
        <v>89.82</v>
      </c>
      <c r="D755">
        <v>20</v>
      </c>
    </row>
    <row r="756" spans="1:4" x14ac:dyDescent="0.4">
      <c r="A756" s="709">
        <v>0.10208333333333333</v>
      </c>
      <c r="B756">
        <v>100</v>
      </c>
      <c r="C756">
        <v>89.99</v>
      </c>
      <c r="D756">
        <v>20</v>
      </c>
    </row>
    <row r="757" spans="1:4" x14ac:dyDescent="0.4">
      <c r="A757" s="709">
        <v>0.10219907407407407</v>
      </c>
      <c r="B757">
        <v>100</v>
      </c>
      <c r="C757">
        <v>89.81</v>
      </c>
      <c r="D757">
        <v>20</v>
      </c>
    </row>
    <row r="758" spans="1:4" x14ac:dyDescent="0.4">
      <c r="A758" s="709">
        <v>0.10231481481481482</v>
      </c>
      <c r="B758">
        <v>100</v>
      </c>
      <c r="C758">
        <v>89.9</v>
      </c>
      <c r="D758">
        <v>20</v>
      </c>
    </row>
    <row r="759" spans="1:4" x14ac:dyDescent="0.4">
      <c r="A759" s="709">
        <v>0.10243055555555555</v>
      </c>
      <c r="B759">
        <v>100</v>
      </c>
      <c r="C759">
        <v>89.99</v>
      </c>
      <c r="D759">
        <v>20</v>
      </c>
    </row>
    <row r="760" spans="1:4" x14ac:dyDescent="0.4">
      <c r="A760" s="709">
        <v>0.1025462962962963</v>
      </c>
      <c r="B760">
        <v>100</v>
      </c>
      <c r="C760">
        <v>89.9</v>
      </c>
      <c r="D760">
        <v>20</v>
      </c>
    </row>
    <row r="761" spans="1:4" x14ac:dyDescent="0.4">
      <c r="A761" s="709">
        <v>0.10266203703703704</v>
      </c>
      <c r="B761">
        <v>100</v>
      </c>
      <c r="C761">
        <v>89.9</v>
      </c>
      <c r="D761">
        <v>20</v>
      </c>
    </row>
    <row r="762" spans="1:4" x14ac:dyDescent="0.4">
      <c r="A762" s="709">
        <v>0.10277777777777777</v>
      </c>
      <c r="B762">
        <v>100</v>
      </c>
      <c r="C762">
        <v>89.82</v>
      </c>
      <c r="D762">
        <v>20</v>
      </c>
    </row>
    <row r="763" spans="1:4" x14ac:dyDescent="0.4">
      <c r="A763" s="709">
        <v>0.10289351851851852</v>
      </c>
      <c r="B763">
        <v>100</v>
      </c>
      <c r="C763">
        <v>89.99</v>
      </c>
      <c r="D763">
        <v>20</v>
      </c>
    </row>
    <row r="764" spans="1:4" x14ac:dyDescent="0.4">
      <c r="A764" s="709">
        <v>0.10300925925925926</v>
      </c>
      <c r="B764">
        <v>100</v>
      </c>
      <c r="C764">
        <v>89.9</v>
      </c>
      <c r="D764">
        <v>20</v>
      </c>
    </row>
    <row r="765" spans="1:4" x14ac:dyDescent="0.4">
      <c r="A765" s="709">
        <v>0.10312499999999999</v>
      </c>
      <c r="B765">
        <v>100</v>
      </c>
      <c r="C765">
        <v>89.82</v>
      </c>
      <c r="D765">
        <v>20</v>
      </c>
    </row>
    <row r="766" spans="1:4" x14ac:dyDescent="0.4">
      <c r="A766" s="709">
        <v>0.10324074074074074</v>
      </c>
      <c r="B766">
        <v>100</v>
      </c>
      <c r="C766">
        <v>89.9</v>
      </c>
      <c r="D766">
        <v>20</v>
      </c>
    </row>
    <row r="767" spans="1:4" x14ac:dyDescent="0.4">
      <c r="A767" s="709">
        <v>0.10335648148148148</v>
      </c>
      <c r="B767">
        <v>100</v>
      </c>
      <c r="C767">
        <v>89.99</v>
      </c>
      <c r="D767">
        <v>20</v>
      </c>
    </row>
    <row r="768" spans="1:4" x14ac:dyDescent="0.4">
      <c r="A768" s="709">
        <v>0.10347222222222222</v>
      </c>
      <c r="B768">
        <v>100</v>
      </c>
      <c r="C768">
        <v>89.99</v>
      </c>
      <c r="D768">
        <v>20</v>
      </c>
    </row>
    <row r="769" spans="1:4" x14ac:dyDescent="0.4">
      <c r="A769" s="709">
        <v>0.10358796296296297</v>
      </c>
      <c r="B769">
        <v>100</v>
      </c>
      <c r="C769">
        <v>90</v>
      </c>
      <c r="D769">
        <v>20</v>
      </c>
    </row>
    <row r="770" spans="1:4" x14ac:dyDescent="0.4">
      <c r="A770" s="709">
        <v>0.1037037037037037</v>
      </c>
      <c r="B770">
        <v>100</v>
      </c>
      <c r="C770">
        <v>89.99</v>
      </c>
      <c r="D770">
        <v>20</v>
      </c>
    </row>
    <row r="771" spans="1:4" x14ac:dyDescent="0.4">
      <c r="A771" s="709">
        <v>0.10381944444444445</v>
      </c>
      <c r="B771">
        <v>100</v>
      </c>
      <c r="C771">
        <v>89.99</v>
      </c>
      <c r="D771">
        <v>20</v>
      </c>
    </row>
    <row r="772" spans="1:4" x14ac:dyDescent="0.4">
      <c r="A772" s="709">
        <v>0.10393518518518519</v>
      </c>
      <c r="B772">
        <v>100</v>
      </c>
      <c r="C772">
        <v>90.07</v>
      </c>
      <c r="D772">
        <v>20</v>
      </c>
    </row>
    <row r="773" spans="1:4" x14ac:dyDescent="0.4">
      <c r="A773" s="709">
        <v>0.10405092592592592</v>
      </c>
      <c r="B773">
        <v>100</v>
      </c>
      <c r="C773">
        <v>89.81</v>
      </c>
      <c r="D773">
        <v>20</v>
      </c>
    </row>
    <row r="774" spans="1:4" x14ac:dyDescent="0.4">
      <c r="A774" s="709">
        <v>0.10416666666666667</v>
      </c>
      <c r="B774">
        <v>100</v>
      </c>
      <c r="C774">
        <v>89.81</v>
      </c>
      <c r="D774">
        <v>20</v>
      </c>
    </row>
    <row r="775" spans="1:4" x14ac:dyDescent="0.4">
      <c r="A775" s="709">
        <v>0.10428240740740741</v>
      </c>
      <c r="B775">
        <v>100</v>
      </c>
      <c r="C775">
        <v>89.81</v>
      </c>
      <c r="D775">
        <v>20</v>
      </c>
    </row>
    <row r="776" spans="1:4" x14ac:dyDescent="0.4">
      <c r="A776" s="709">
        <v>0.10439814814814814</v>
      </c>
      <c r="B776">
        <v>100</v>
      </c>
      <c r="C776">
        <v>89.98</v>
      </c>
      <c r="D776">
        <v>20</v>
      </c>
    </row>
    <row r="777" spans="1:4" x14ac:dyDescent="0.4">
      <c r="A777" s="709">
        <v>0.10451388888888889</v>
      </c>
      <c r="B777">
        <v>100</v>
      </c>
      <c r="C777">
        <v>89.99</v>
      </c>
      <c r="D777">
        <v>20</v>
      </c>
    </row>
    <row r="778" spans="1:4" x14ac:dyDescent="0.4">
      <c r="A778" s="709">
        <v>0.10462962962962963</v>
      </c>
      <c r="B778">
        <v>100</v>
      </c>
      <c r="C778">
        <v>89.99</v>
      </c>
      <c r="D778">
        <v>20</v>
      </c>
    </row>
    <row r="779" spans="1:4" x14ac:dyDescent="0.4">
      <c r="A779" s="709">
        <v>0.10474537037037036</v>
      </c>
      <c r="B779">
        <v>100</v>
      </c>
      <c r="C779">
        <v>89.9</v>
      </c>
      <c r="D779">
        <v>20</v>
      </c>
    </row>
    <row r="780" spans="1:4" x14ac:dyDescent="0.4">
      <c r="A780" s="709">
        <v>0.10486111111111111</v>
      </c>
      <c r="B780">
        <v>100</v>
      </c>
      <c r="C780">
        <v>89.99</v>
      </c>
      <c r="D780">
        <v>20</v>
      </c>
    </row>
    <row r="781" spans="1:4" x14ac:dyDescent="0.4">
      <c r="A781" s="709">
        <v>0.10497685185185185</v>
      </c>
      <c r="B781">
        <v>100</v>
      </c>
      <c r="C781">
        <v>89.99</v>
      </c>
      <c r="D781">
        <v>20</v>
      </c>
    </row>
    <row r="782" spans="1:4" x14ac:dyDescent="0.4">
      <c r="A782" s="709">
        <v>0.1050925925925926</v>
      </c>
      <c r="B782">
        <v>100</v>
      </c>
      <c r="C782">
        <v>89.9</v>
      </c>
      <c r="D782">
        <v>20</v>
      </c>
    </row>
    <row r="783" spans="1:4" x14ac:dyDescent="0.4">
      <c r="A783" s="709">
        <v>0.10520833333333333</v>
      </c>
      <c r="B783">
        <v>100</v>
      </c>
      <c r="C783">
        <v>89.9</v>
      </c>
      <c r="D783">
        <v>20</v>
      </c>
    </row>
    <row r="784" spans="1:4" x14ac:dyDescent="0.4">
      <c r="A784" s="709">
        <v>0.10532407407407407</v>
      </c>
      <c r="B784">
        <v>100</v>
      </c>
      <c r="C784">
        <v>89.9</v>
      </c>
      <c r="D784">
        <v>20</v>
      </c>
    </row>
    <row r="785" spans="1:4" x14ac:dyDescent="0.4">
      <c r="A785" s="709">
        <v>0.10543981481481482</v>
      </c>
      <c r="B785">
        <v>100</v>
      </c>
      <c r="C785">
        <v>89.9</v>
      </c>
      <c r="D785">
        <v>20</v>
      </c>
    </row>
    <row r="786" spans="1:4" x14ac:dyDescent="0.4">
      <c r="A786" s="709">
        <v>0.10555555555555556</v>
      </c>
      <c r="B786">
        <v>100</v>
      </c>
      <c r="C786">
        <v>89.9</v>
      </c>
      <c r="D786">
        <v>20</v>
      </c>
    </row>
    <row r="787" spans="1:4" x14ac:dyDescent="0.4">
      <c r="A787" s="709">
        <v>0.10567129629629629</v>
      </c>
      <c r="B787">
        <v>100</v>
      </c>
      <c r="C787">
        <v>89.99</v>
      </c>
      <c r="D787">
        <v>20</v>
      </c>
    </row>
    <row r="788" spans="1:4" x14ac:dyDescent="0.4">
      <c r="A788" s="709">
        <v>0.10578703703703704</v>
      </c>
      <c r="B788">
        <v>100</v>
      </c>
      <c r="C788">
        <v>90.07</v>
      </c>
      <c r="D788">
        <v>20</v>
      </c>
    </row>
    <row r="789" spans="1:4" x14ac:dyDescent="0.4">
      <c r="A789" s="709">
        <v>0.10590277777777778</v>
      </c>
      <c r="B789">
        <v>100</v>
      </c>
      <c r="C789">
        <v>89.9</v>
      </c>
      <c r="D789">
        <v>20</v>
      </c>
    </row>
    <row r="790" spans="1:4" x14ac:dyDescent="0.4">
      <c r="A790" s="709">
        <v>0.10601851851851851</v>
      </c>
      <c r="B790">
        <v>100</v>
      </c>
      <c r="C790">
        <v>89.9</v>
      </c>
      <c r="D790">
        <v>20</v>
      </c>
    </row>
    <row r="791" spans="1:4" x14ac:dyDescent="0.4">
      <c r="A791" s="709">
        <v>0.10613425925925926</v>
      </c>
      <c r="B791">
        <v>100</v>
      </c>
      <c r="C791">
        <v>89.9</v>
      </c>
      <c r="D791">
        <v>20</v>
      </c>
    </row>
    <row r="792" spans="1:4" x14ac:dyDescent="0.4">
      <c r="A792" s="709">
        <v>0.10625</v>
      </c>
      <c r="B792">
        <v>100</v>
      </c>
      <c r="C792">
        <v>89.82</v>
      </c>
      <c r="D792">
        <v>20</v>
      </c>
    </row>
    <row r="793" spans="1:4" x14ac:dyDescent="0.4">
      <c r="A793" s="709">
        <v>0.10636574074074075</v>
      </c>
      <c r="B793">
        <v>100</v>
      </c>
      <c r="C793">
        <v>89.82</v>
      </c>
      <c r="D793">
        <v>20</v>
      </c>
    </row>
    <row r="794" spans="1:4" x14ac:dyDescent="0.4">
      <c r="A794" s="709">
        <v>0.10648148148148148</v>
      </c>
      <c r="B794">
        <v>100</v>
      </c>
      <c r="C794">
        <v>89.82</v>
      </c>
      <c r="D794">
        <v>20</v>
      </c>
    </row>
    <row r="795" spans="1:4" x14ac:dyDescent="0.4">
      <c r="A795" s="709">
        <v>0.10659722222222222</v>
      </c>
      <c r="B795">
        <v>100</v>
      </c>
      <c r="C795">
        <v>89.99</v>
      </c>
      <c r="D795">
        <v>20</v>
      </c>
    </row>
    <row r="796" spans="1:4" x14ac:dyDescent="0.4">
      <c r="A796" s="709">
        <v>0.10671296296296297</v>
      </c>
      <c r="B796">
        <v>100</v>
      </c>
      <c r="C796">
        <v>89.91</v>
      </c>
      <c r="D796">
        <v>20</v>
      </c>
    </row>
    <row r="797" spans="1:4" x14ac:dyDescent="0.4">
      <c r="A797" s="709">
        <v>0.1068287037037037</v>
      </c>
      <c r="B797">
        <v>100</v>
      </c>
      <c r="C797">
        <v>89.91</v>
      </c>
      <c r="D797">
        <v>20</v>
      </c>
    </row>
    <row r="798" spans="1:4" x14ac:dyDescent="0.4">
      <c r="A798" s="709">
        <v>0.10694444444444444</v>
      </c>
      <c r="B798">
        <v>100</v>
      </c>
      <c r="C798">
        <v>89.99</v>
      </c>
      <c r="D798">
        <v>20</v>
      </c>
    </row>
    <row r="799" spans="1:4" x14ac:dyDescent="0.4">
      <c r="A799" s="709">
        <v>0.10706018518518519</v>
      </c>
      <c r="B799">
        <v>100</v>
      </c>
      <c r="C799">
        <v>89.99</v>
      </c>
      <c r="D799">
        <v>20</v>
      </c>
    </row>
    <row r="800" spans="1:4" x14ac:dyDescent="0.4">
      <c r="A800" s="709">
        <v>0.10717592592592592</v>
      </c>
      <c r="B800">
        <v>100</v>
      </c>
      <c r="C800">
        <v>90.07</v>
      </c>
      <c r="D800">
        <v>20</v>
      </c>
    </row>
    <row r="801" spans="1:4" x14ac:dyDescent="0.4">
      <c r="A801" s="709">
        <v>0.10729166666666666</v>
      </c>
      <c r="B801">
        <v>100</v>
      </c>
      <c r="C801">
        <v>90</v>
      </c>
      <c r="D801">
        <v>20</v>
      </c>
    </row>
    <row r="802" spans="1:4" x14ac:dyDescent="0.4">
      <c r="A802" s="709">
        <v>0.10740740740740741</v>
      </c>
      <c r="B802">
        <v>100</v>
      </c>
      <c r="C802">
        <v>90.08</v>
      </c>
      <c r="D802">
        <v>20</v>
      </c>
    </row>
    <row r="803" spans="1:4" x14ac:dyDescent="0.4">
      <c r="A803" s="709">
        <v>0.10752314814814815</v>
      </c>
      <c r="B803">
        <v>100</v>
      </c>
      <c r="C803">
        <v>90.18</v>
      </c>
      <c r="D803">
        <v>20</v>
      </c>
    </row>
    <row r="804" spans="1:4" x14ac:dyDescent="0.4">
      <c r="A804" s="709">
        <v>0.1076388888888889</v>
      </c>
      <c r="B804">
        <v>100</v>
      </c>
      <c r="C804">
        <v>90.27</v>
      </c>
      <c r="D804">
        <v>20</v>
      </c>
    </row>
    <row r="805" spans="1:4" x14ac:dyDescent="0.4">
      <c r="A805" s="709">
        <v>0.10775462962962963</v>
      </c>
      <c r="B805">
        <v>100</v>
      </c>
      <c r="C805">
        <v>90.27</v>
      </c>
      <c r="D805">
        <v>20</v>
      </c>
    </row>
    <row r="806" spans="1:4" x14ac:dyDescent="0.4">
      <c r="A806" s="709">
        <v>0.10787037037037037</v>
      </c>
      <c r="B806">
        <v>100</v>
      </c>
      <c r="C806">
        <v>90.19</v>
      </c>
      <c r="D806">
        <v>20</v>
      </c>
    </row>
    <row r="807" spans="1:4" x14ac:dyDescent="0.4">
      <c r="A807" s="709">
        <v>0.10798611111111112</v>
      </c>
      <c r="B807">
        <v>100</v>
      </c>
      <c r="C807">
        <v>90.27</v>
      </c>
      <c r="D807">
        <v>20</v>
      </c>
    </row>
    <row r="808" spans="1:4" x14ac:dyDescent="0.4">
      <c r="A808" s="709">
        <v>0.10810185185185185</v>
      </c>
      <c r="B808">
        <v>100</v>
      </c>
      <c r="C808">
        <v>90.54</v>
      </c>
      <c r="D808">
        <v>20</v>
      </c>
    </row>
    <row r="809" spans="1:4" x14ac:dyDescent="0.4">
      <c r="A809" s="709">
        <v>0.10821759259259259</v>
      </c>
      <c r="B809">
        <v>100</v>
      </c>
      <c r="C809">
        <v>90.46</v>
      </c>
      <c r="D809">
        <v>20</v>
      </c>
    </row>
    <row r="810" spans="1:4" x14ac:dyDescent="0.4">
      <c r="A810" s="709">
        <v>0.10833333333333334</v>
      </c>
      <c r="B810">
        <v>100</v>
      </c>
      <c r="C810">
        <v>90.45</v>
      </c>
      <c r="D810">
        <v>20</v>
      </c>
    </row>
    <row r="811" spans="1:4" x14ac:dyDescent="0.4">
      <c r="A811" s="709">
        <v>0.10844907407407407</v>
      </c>
      <c r="B811">
        <v>100</v>
      </c>
      <c r="C811">
        <v>90.37</v>
      </c>
      <c r="D811">
        <v>20</v>
      </c>
    </row>
    <row r="812" spans="1:4" x14ac:dyDescent="0.4">
      <c r="A812" s="709">
        <v>0.10856481481481481</v>
      </c>
      <c r="B812">
        <v>100</v>
      </c>
      <c r="C812">
        <v>90.54</v>
      </c>
      <c r="D812">
        <v>20</v>
      </c>
    </row>
    <row r="813" spans="1:4" x14ac:dyDescent="0.4">
      <c r="A813" s="709">
        <v>0.10868055555555556</v>
      </c>
      <c r="B813">
        <v>100</v>
      </c>
      <c r="C813">
        <v>90.37</v>
      </c>
      <c r="D813">
        <v>20</v>
      </c>
    </row>
    <row r="814" spans="1:4" x14ac:dyDescent="0.4">
      <c r="A814" s="709">
        <v>0.10879629629629629</v>
      </c>
      <c r="B814">
        <v>100</v>
      </c>
      <c r="C814">
        <v>90.54</v>
      </c>
      <c r="D814">
        <v>20</v>
      </c>
    </row>
    <row r="815" spans="1:4" x14ac:dyDescent="0.4">
      <c r="A815" s="709">
        <v>0.10891203703703704</v>
      </c>
      <c r="B815">
        <v>100</v>
      </c>
      <c r="C815">
        <v>90.35</v>
      </c>
      <c r="D815">
        <v>20</v>
      </c>
    </row>
    <row r="816" spans="1:4" x14ac:dyDescent="0.4">
      <c r="A816" s="709">
        <v>0.10902777777777778</v>
      </c>
      <c r="B816">
        <v>100</v>
      </c>
      <c r="C816">
        <v>90.53</v>
      </c>
      <c r="D816">
        <v>20</v>
      </c>
    </row>
    <row r="817" spans="1:4" x14ac:dyDescent="0.4">
      <c r="A817" s="709">
        <v>0.10914351851851851</v>
      </c>
      <c r="B817">
        <v>100</v>
      </c>
      <c r="C817">
        <v>90.53</v>
      </c>
      <c r="D817">
        <v>20</v>
      </c>
    </row>
    <row r="818" spans="1:4" x14ac:dyDescent="0.4">
      <c r="A818" s="709">
        <v>0.10925925925925926</v>
      </c>
      <c r="B818">
        <v>100</v>
      </c>
      <c r="C818">
        <v>90.45</v>
      </c>
      <c r="D818">
        <v>20</v>
      </c>
    </row>
    <row r="819" spans="1:4" x14ac:dyDescent="0.4">
      <c r="A819" s="709">
        <v>0.109375</v>
      </c>
      <c r="B819">
        <v>100</v>
      </c>
      <c r="C819">
        <v>90.45</v>
      </c>
      <c r="D819">
        <v>20</v>
      </c>
    </row>
    <row r="820" spans="1:4" x14ac:dyDescent="0.4">
      <c r="A820" s="709">
        <v>0.10949074074074074</v>
      </c>
      <c r="B820">
        <v>100</v>
      </c>
      <c r="C820">
        <v>90.35</v>
      </c>
      <c r="D820">
        <v>20</v>
      </c>
    </row>
    <row r="821" spans="1:4" x14ac:dyDescent="0.4">
      <c r="A821" s="709">
        <v>0.10960648148148149</v>
      </c>
      <c r="B821">
        <v>100</v>
      </c>
      <c r="C821">
        <v>90.45</v>
      </c>
      <c r="D821">
        <v>20</v>
      </c>
    </row>
    <row r="822" spans="1:4" x14ac:dyDescent="0.4">
      <c r="A822" s="709">
        <v>0.10972222222222222</v>
      </c>
      <c r="B822">
        <v>100</v>
      </c>
      <c r="C822">
        <v>90.45</v>
      </c>
      <c r="D822">
        <v>20</v>
      </c>
    </row>
    <row r="823" spans="1:4" x14ac:dyDescent="0.4">
      <c r="A823" s="709">
        <v>0.10983796296296296</v>
      </c>
      <c r="B823">
        <v>100</v>
      </c>
      <c r="C823">
        <v>90.45</v>
      </c>
      <c r="D823">
        <v>20</v>
      </c>
    </row>
    <row r="824" spans="1:4" x14ac:dyDescent="0.4">
      <c r="A824" s="709">
        <v>0.10995370370370371</v>
      </c>
      <c r="B824">
        <v>100</v>
      </c>
      <c r="C824">
        <v>90.45</v>
      </c>
      <c r="D824">
        <v>20</v>
      </c>
    </row>
    <row r="825" spans="1:4" x14ac:dyDescent="0.4">
      <c r="A825" s="709">
        <v>0.11006944444444444</v>
      </c>
      <c r="B825">
        <v>100</v>
      </c>
      <c r="C825">
        <v>90.46</v>
      </c>
      <c r="D825">
        <v>20</v>
      </c>
    </row>
    <row r="826" spans="1:4" x14ac:dyDescent="0.4">
      <c r="A826" s="709">
        <v>0.11018518518518519</v>
      </c>
      <c r="B826">
        <v>100</v>
      </c>
      <c r="C826">
        <v>90.46</v>
      </c>
      <c r="D826">
        <v>20</v>
      </c>
    </row>
    <row r="827" spans="1:4" x14ac:dyDescent="0.4">
      <c r="A827" s="709">
        <v>0.11030092592592593</v>
      </c>
      <c r="B827">
        <v>100</v>
      </c>
      <c r="C827">
        <v>90.45</v>
      </c>
      <c r="D827">
        <v>20</v>
      </c>
    </row>
    <row r="828" spans="1:4" x14ac:dyDescent="0.4">
      <c r="A828" s="709">
        <v>0.11041666666666666</v>
      </c>
      <c r="B828">
        <v>100</v>
      </c>
      <c r="C828">
        <v>90.63</v>
      </c>
      <c r="D828">
        <v>20</v>
      </c>
    </row>
    <row r="829" spans="1:4" x14ac:dyDescent="0.4">
      <c r="A829" s="709">
        <v>0.11053240740740741</v>
      </c>
      <c r="B829">
        <v>100</v>
      </c>
      <c r="C829">
        <v>90.54</v>
      </c>
      <c r="D829">
        <v>20</v>
      </c>
    </row>
    <row r="830" spans="1:4" x14ac:dyDescent="0.4">
      <c r="A830" s="709">
        <v>0.11064814814814815</v>
      </c>
      <c r="B830">
        <v>100</v>
      </c>
      <c r="C830">
        <v>90.63</v>
      </c>
      <c r="D830">
        <v>20</v>
      </c>
    </row>
    <row r="831" spans="1:4" x14ac:dyDescent="0.4">
      <c r="A831" s="709">
        <v>0.11076388888888888</v>
      </c>
      <c r="B831">
        <v>100</v>
      </c>
      <c r="C831">
        <v>90.54</v>
      </c>
      <c r="D831">
        <v>20</v>
      </c>
    </row>
    <row r="832" spans="1:4" x14ac:dyDescent="0.4">
      <c r="A832" s="709">
        <v>0.11087962962962963</v>
      </c>
      <c r="B832">
        <v>100</v>
      </c>
      <c r="C832">
        <v>90.62</v>
      </c>
      <c r="D832">
        <v>20</v>
      </c>
    </row>
    <row r="833" spans="1:4" x14ac:dyDescent="0.4">
      <c r="A833" s="709">
        <v>0.11099537037037037</v>
      </c>
      <c r="B833">
        <v>100</v>
      </c>
      <c r="C833">
        <v>90.45</v>
      </c>
      <c r="D833">
        <v>20</v>
      </c>
    </row>
    <row r="834" spans="1:4" x14ac:dyDescent="0.4">
      <c r="A834" s="709">
        <v>0.1111111111111111</v>
      </c>
      <c r="B834">
        <v>100</v>
      </c>
      <c r="C834">
        <v>90.53</v>
      </c>
      <c r="D834">
        <v>20</v>
      </c>
    </row>
    <row r="835" spans="1:4" x14ac:dyDescent="0.4">
      <c r="A835" s="709">
        <v>0.11122685185185185</v>
      </c>
      <c r="B835">
        <v>100</v>
      </c>
      <c r="C835">
        <v>90.62</v>
      </c>
      <c r="D835">
        <v>20</v>
      </c>
    </row>
    <row r="836" spans="1:4" x14ac:dyDescent="0.4">
      <c r="A836" s="709">
        <v>0.11134259259259259</v>
      </c>
      <c r="B836">
        <v>100</v>
      </c>
      <c r="C836">
        <v>90.53</v>
      </c>
      <c r="D836">
        <v>20</v>
      </c>
    </row>
    <row r="837" spans="1:4" x14ac:dyDescent="0.4">
      <c r="A837" s="709">
        <v>0.11145833333333334</v>
      </c>
      <c r="B837">
        <v>100</v>
      </c>
      <c r="C837">
        <v>90.53</v>
      </c>
      <c r="D837">
        <v>20</v>
      </c>
    </row>
    <row r="838" spans="1:4" x14ac:dyDescent="0.4">
      <c r="A838" s="709">
        <v>0.11157407407407408</v>
      </c>
      <c r="B838">
        <v>100</v>
      </c>
      <c r="C838">
        <v>90.43</v>
      </c>
      <c r="D838">
        <v>20</v>
      </c>
    </row>
    <row r="839" spans="1:4" x14ac:dyDescent="0.4">
      <c r="A839" s="709">
        <v>0.11168981481481481</v>
      </c>
      <c r="B839">
        <v>100</v>
      </c>
      <c r="C839">
        <v>90.53</v>
      </c>
      <c r="D839">
        <v>20</v>
      </c>
    </row>
    <row r="840" spans="1:4" x14ac:dyDescent="0.4">
      <c r="A840" s="709">
        <v>0.11180555555555556</v>
      </c>
      <c r="B840">
        <v>100</v>
      </c>
      <c r="C840">
        <v>90.53</v>
      </c>
      <c r="D840">
        <v>20</v>
      </c>
    </row>
    <row r="841" spans="1:4" x14ac:dyDescent="0.4">
      <c r="A841" s="709">
        <v>0.1119212962962963</v>
      </c>
      <c r="B841">
        <v>100</v>
      </c>
      <c r="C841">
        <v>90.53</v>
      </c>
      <c r="D841">
        <v>20</v>
      </c>
    </row>
    <row r="842" spans="1:4" x14ac:dyDescent="0.4">
      <c r="A842" s="709">
        <v>0.11203703703703703</v>
      </c>
      <c r="B842">
        <v>100</v>
      </c>
      <c r="C842">
        <v>90.62</v>
      </c>
      <c r="D842">
        <v>20</v>
      </c>
    </row>
    <row r="843" spans="1:4" x14ac:dyDescent="0.4">
      <c r="A843" s="709">
        <v>0.11215277777777778</v>
      </c>
      <c r="B843">
        <v>100</v>
      </c>
      <c r="C843">
        <v>90.62</v>
      </c>
      <c r="D843">
        <v>20</v>
      </c>
    </row>
    <row r="844" spans="1:4" x14ac:dyDescent="0.4">
      <c r="A844" s="709">
        <v>0.11226851851851852</v>
      </c>
      <c r="B844">
        <v>100</v>
      </c>
      <c r="C844">
        <v>90.62</v>
      </c>
      <c r="D844">
        <v>20</v>
      </c>
    </row>
    <row r="845" spans="1:4" x14ac:dyDescent="0.4">
      <c r="A845" s="709">
        <v>0.11238425925925925</v>
      </c>
      <c r="B845">
        <v>100</v>
      </c>
      <c r="C845">
        <v>90.7</v>
      </c>
      <c r="D845">
        <v>20</v>
      </c>
    </row>
    <row r="846" spans="1:4" x14ac:dyDescent="0.4">
      <c r="A846" s="709">
        <v>0.1125</v>
      </c>
      <c r="B846">
        <v>100</v>
      </c>
      <c r="C846">
        <v>90.71</v>
      </c>
      <c r="D846">
        <v>20</v>
      </c>
    </row>
    <row r="847" spans="1:4" x14ac:dyDescent="0.4">
      <c r="A847" s="709">
        <v>0.11261574074074074</v>
      </c>
      <c r="B847">
        <v>100</v>
      </c>
      <c r="C847">
        <v>90.71</v>
      </c>
      <c r="D847">
        <v>20</v>
      </c>
    </row>
    <row r="848" spans="1:4" x14ac:dyDescent="0.4">
      <c r="A848" s="709">
        <v>0.11273148148148149</v>
      </c>
      <c r="B848">
        <v>100</v>
      </c>
      <c r="C848">
        <v>90.71</v>
      </c>
      <c r="D848">
        <v>20</v>
      </c>
    </row>
    <row r="849" spans="1:4" x14ac:dyDescent="0.4">
      <c r="A849" s="709">
        <v>0.11284722222222222</v>
      </c>
      <c r="B849">
        <v>100</v>
      </c>
      <c r="C849">
        <v>90.71</v>
      </c>
      <c r="D849">
        <v>20</v>
      </c>
    </row>
    <row r="850" spans="1:4" x14ac:dyDescent="0.4">
      <c r="A850" s="709">
        <v>0.11296296296296296</v>
      </c>
      <c r="B850">
        <v>100</v>
      </c>
      <c r="C850">
        <v>90.71</v>
      </c>
      <c r="D850">
        <v>20</v>
      </c>
    </row>
    <row r="851" spans="1:4" x14ac:dyDescent="0.4">
      <c r="A851" s="709">
        <v>0.11307870370370371</v>
      </c>
      <c r="B851">
        <v>100</v>
      </c>
      <c r="C851">
        <v>90.71</v>
      </c>
      <c r="D851">
        <v>20</v>
      </c>
    </row>
    <row r="852" spans="1:4" x14ac:dyDescent="0.4">
      <c r="A852" s="709">
        <v>0.11319444444444444</v>
      </c>
      <c r="B852">
        <v>100</v>
      </c>
      <c r="C852">
        <v>90.71</v>
      </c>
      <c r="D852">
        <v>20</v>
      </c>
    </row>
    <row r="853" spans="1:4" x14ac:dyDescent="0.4">
      <c r="A853" s="709">
        <v>0.11331018518518518</v>
      </c>
      <c r="B853">
        <v>100</v>
      </c>
      <c r="C853">
        <v>90.71</v>
      </c>
      <c r="D853">
        <v>20</v>
      </c>
    </row>
    <row r="854" spans="1:4" x14ac:dyDescent="0.4">
      <c r="A854" s="709">
        <v>0.11342592592592593</v>
      </c>
      <c r="B854">
        <v>100</v>
      </c>
      <c r="C854">
        <v>90.79</v>
      </c>
      <c r="D854">
        <v>20</v>
      </c>
    </row>
    <row r="855" spans="1:4" x14ac:dyDescent="0.4">
      <c r="A855" s="709">
        <v>0.11354166666666667</v>
      </c>
      <c r="B855">
        <v>100</v>
      </c>
      <c r="C855">
        <v>90.62</v>
      </c>
      <c r="D855">
        <v>20</v>
      </c>
    </row>
    <row r="856" spans="1:4" x14ac:dyDescent="0.4">
      <c r="A856" s="709">
        <v>0.1136574074074074</v>
      </c>
      <c r="B856">
        <v>100</v>
      </c>
      <c r="C856">
        <v>90.62</v>
      </c>
      <c r="D856">
        <v>20</v>
      </c>
    </row>
    <row r="857" spans="1:4" x14ac:dyDescent="0.4">
      <c r="A857" s="709">
        <v>0.11377314814814815</v>
      </c>
      <c r="B857">
        <v>100</v>
      </c>
      <c r="C857">
        <v>90.79</v>
      </c>
      <c r="D857">
        <v>20</v>
      </c>
    </row>
    <row r="858" spans="1:4" x14ac:dyDescent="0.4">
      <c r="A858" s="709">
        <v>0.11388888888888889</v>
      </c>
      <c r="B858">
        <v>100</v>
      </c>
      <c r="C858">
        <v>90.79</v>
      </c>
      <c r="D858">
        <v>20</v>
      </c>
    </row>
    <row r="859" spans="1:4" x14ac:dyDescent="0.4">
      <c r="A859" s="709">
        <v>0.11400462962962964</v>
      </c>
      <c r="B859">
        <v>100</v>
      </c>
      <c r="C859">
        <v>90.89</v>
      </c>
      <c r="D859">
        <v>20</v>
      </c>
    </row>
    <row r="860" spans="1:4" x14ac:dyDescent="0.4">
      <c r="A860" s="709">
        <v>0.11412037037037037</v>
      </c>
      <c r="B860">
        <v>100</v>
      </c>
      <c r="C860">
        <v>90.79</v>
      </c>
      <c r="D860">
        <v>20</v>
      </c>
    </row>
    <row r="861" spans="1:4" x14ac:dyDescent="0.4">
      <c r="A861" s="709">
        <v>0.11423611111111111</v>
      </c>
      <c r="B861">
        <v>100</v>
      </c>
      <c r="C861">
        <v>90.79</v>
      </c>
      <c r="D861">
        <v>20</v>
      </c>
    </row>
    <row r="862" spans="1:4" x14ac:dyDescent="0.4">
      <c r="A862" s="709">
        <v>0.11435185185185186</v>
      </c>
      <c r="B862">
        <v>100</v>
      </c>
      <c r="C862">
        <v>90.89</v>
      </c>
      <c r="D862">
        <v>20</v>
      </c>
    </row>
    <row r="863" spans="1:4" x14ac:dyDescent="0.4">
      <c r="A863" s="709">
        <v>0.11446759259259259</v>
      </c>
      <c r="B863">
        <v>100</v>
      </c>
      <c r="C863">
        <v>90.89</v>
      </c>
      <c r="D863">
        <v>20</v>
      </c>
    </row>
    <row r="864" spans="1:4" x14ac:dyDescent="0.4">
      <c r="A864" s="709">
        <v>0.11458333333333333</v>
      </c>
      <c r="B864">
        <v>100</v>
      </c>
      <c r="C864">
        <v>90.79</v>
      </c>
      <c r="D864">
        <v>20</v>
      </c>
    </row>
    <row r="865" spans="1:4" x14ac:dyDescent="0.4">
      <c r="A865" s="709">
        <v>0.11469907407407408</v>
      </c>
      <c r="B865">
        <v>100</v>
      </c>
      <c r="C865">
        <v>90.79</v>
      </c>
      <c r="D865">
        <v>20</v>
      </c>
    </row>
    <row r="866" spans="1:4" x14ac:dyDescent="0.4">
      <c r="A866" s="709">
        <v>0.11481481481481481</v>
      </c>
      <c r="B866">
        <v>100</v>
      </c>
      <c r="C866">
        <v>90.79</v>
      </c>
      <c r="D866">
        <v>20</v>
      </c>
    </row>
    <row r="867" spans="1:4" x14ac:dyDescent="0.4">
      <c r="A867" s="709">
        <v>0.11493055555555555</v>
      </c>
      <c r="B867">
        <v>100</v>
      </c>
      <c r="C867">
        <v>90.79</v>
      </c>
      <c r="D867">
        <v>20</v>
      </c>
    </row>
    <row r="868" spans="1:4" x14ac:dyDescent="0.4">
      <c r="A868" s="709">
        <v>0.1150462962962963</v>
      </c>
      <c r="B868">
        <v>100</v>
      </c>
      <c r="C868">
        <v>90.7</v>
      </c>
      <c r="D868">
        <v>20</v>
      </c>
    </row>
    <row r="869" spans="1:4" x14ac:dyDescent="0.4">
      <c r="A869" s="709">
        <v>0.11516203703703703</v>
      </c>
      <c r="B869">
        <v>100</v>
      </c>
      <c r="C869">
        <v>90.7</v>
      </c>
      <c r="D869">
        <v>20</v>
      </c>
    </row>
    <row r="870" spans="1:4" x14ac:dyDescent="0.4">
      <c r="A870" s="709">
        <v>0.11527777777777778</v>
      </c>
      <c r="B870">
        <v>100</v>
      </c>
      <c r="C870">
        <v>90.79</v>
      </c>
      <c r="D870">
        <v>20</v>
      </c>
    </row>
    <row r="871" spans="1:4" x14ac:dyDescent="0.4">
      <c r="A871" s="709">
        <v>0.11539351851851852</v>
      </c>
      <c r="B871">
        <v>100</v>
      </c>
      <c r="C871">
        <v>90.87</v>
      </c>
      <c r="D871">
        <v>20</v>
      </c>
    </row>
    <row r="872" spans="1:4" x14ac:dyDescent="0.4">
      <c r="A872" s="709">
        <v>0.11550925925925926</v>
      </c>
      <c r="B872">
        <v>100</v>
      </c>
      <c r="C872">
        <v>90.89</v>
      </c>
      <c r="D872">
        <v>20</v>
      </c>
    </row>
    <row r="873" spans="1:4" x14ac:dyDescent="0.4">
      <c r="A873" s="709">
        <v>0.11562500000000001</v>
      </c>
      <c r="B873">
        <v>100</v>
      </c>
      <c r="C873">
        <v>90.79</v>
      </c>
      <c r="D873">
        <v>20</v>
      </c>
    </row>
    <row r="874" spans="1:4" x14ac:dyDescent="0.4">
      <c r="A874" s="709">
        <v>0.11574074074074074</v>
      </c>
      <c r="B874">
        <v>100</v>
      </c>
      <c r="C874">
        <v>90.7</v>
      </c>
      <c r="D874">
        <v>20</v>
      </c>
    </row>
    <row r="875" spans="1:4" x14ac:dyDescent="0.4">
      <c r="A875" s="709">
        <v>0.11585648148148148</v>
      </c>
      <c r="B875">
        <v>100</v>
      </c>
      <c r="C875">
        <v>90.7</v>
      </c>
      <c r="D875">
        <v>20</v>
      </c>
    </row>
    <row r="876" spans="1:4" x14ac:dyDescent="0.4">
      <c r="A876" s="709">
        <v>0.11597222222222223</v>
      </c>
      <c r="B876">
        <v>100</v>
      </c>
      <c r="C876">
        <v>90.78</v>
      </c>
      <c r="D876">
        <v>20</v>
      </c>
    </row>
    <row r="877" spans="1:4" x14ac:dyDescent="0.4">
      <c r="A877" s="709">
        <v>0.11608796296296296</v>
      </c>
      <c r="B877">
        <v>100</v>
      </c>
      <c r="C877">
        <v>90.87</v>
      </c>
      <c r="D877">
        <v>20</v>
      </c>
    </row>
    <row r="878" spans="1:4" x14ac:dyDescent="0.4">
      <c r="A878" s="709">
        <v>0.1162037037037037</v>
      </c>
      <c r="B878">
        <v>100</v>
      </c>
      <c r="C878">
        <v>90.89</v>
      </c>
      <c r="D878">
        <v>20</v>
      </c>
    </row>
    <row r="879" spans="1:4" x14ac:dyDescent="0.4">
      <c r="A879" s="709">
        <v>0.11631944444444445</v>
      </c>
      <c r="B879">
        <v>100</v>
      </c>
      <c r="C879">
        <v>90.79</v>
      </c>
      <c r="D879">
        <v>20</v>
      </c>
    </row>
    <row r="880" spans="1:4" x14ac:dyDescent="0.4">
      <c r="A880" s="709">
        <v>0.11643518518518518</v>
      </c>
      <c r="B880">
        <v>100</v>
      </c>
      <c r="C880">
        <v>90.7</v>
      </c>
      <c r="D880">
        <v>20</v>
      </c>
    </row>
    <row r="881" spans="1:4" x14ac:dyDescent="0.4">
      <c r="A881" s="709">
        <v>0.11655092592592593</v>
      </c>
      <c r="B881">
        <v>100</v>
      </c>
      <c r="C881">
        <v>90.89</v>
      </c>
      <c r="D881">
        <v>20</v>
      </c>
    </row>
    <row r="882" spans="1:4" x14ac:dyDescent="0.4">
      <c r="A882" s="709">
        <v>0.11666666666666667</v>
      </c>
      <c r="B882">
        <v>100</v>
      </c>
      <c r="C882">
        <v>90.89</v>
      </c>
      <c r="D882">
        <v>20</v>
      </c>
    </row>
    <row r="883" spans="1:4" x14ac:dyDescent="0.4">
      <c r="A883" s="709">
        <v>0.1167824074074074</v>
      </c>
      <c r="B883">
        <v>100</v>
      </c>
      <c r="C883">
        <v>90.89</v>
      </c>
      <c r="D883">
        <v>20</v>
      </c>
    </row>
    <row r="884" spans="1:4" x14ac:dyDescent="0.4">
      <c r="A884" s="709">
        <v>0.11689814814814815</v>
      </c>
      <c r="B884">
        <v>100</v>
      </c>
      <c r="C884">
        <v>90.98</v>
      </c>
      <c r="D884">
        <v>20</v>
      </c>
    </row>
    <row r="885" spans="1:4" x14ac:dyDescent="0.4">
      <c r="A885" s="709">
        <v>0.11701388888888889</v>
      </c>
      <c r="B885">
        <v>100</v>
      </c>
      <c r="C885">
        <v>90.98</v>
      </c>
      <c r="D885">
        <v>20</v>
      </c>
    </row>
    <row r="886" spans="1:4" x14ac:dyDescent="0.4">
      <c r="A886" s="709">
        <v>0.11712962962962963</v>
      </c>
      <c r="B886">
        <v>100</v>
      </c>
      <c r="C886">
        <v>91.07</v>
      </c>
      <c r="D886">
        <v>20</v>
      </c>
    </row>
    <row r="887" spans="1:4" x14ac:dyDescent="0.4">
      <c r="A887" s="709">
        <v>0.11724537037037037</v>
      </c>
      <c r="B887">
        <v>100</v>
      </c>
      <c r="C887">
        <v>90.98</v>
      </c>
      <c r="D887">
        <v>20</v>
      </c>
    </row>
    <row r="888" spans="1:4" x14ac:dyDescent="0.4">
      <c r="A888" s="709">
        <v>0.11736111111111111</v>
      </c>
      <c r="B888">
        <v>100</v>
      </c>
      <c r="C888">
        <v>90.98</v>
      </c>
      <c r="D888">
        <v>20</v>
      </c>
    </row>
    <row r="889" spans="1:4" x14ac:dyDescent="0.4">
      <c r="A889" s="709">
        <v>0.11747685185185185</v>
      </c>
      <c r="B889">
        <v>100</v>
      </c>
      <c r="C889">
        <v>90.98</v>
      </c>
      <c r="D889">
        <v>20</v>
      </c>
    </row>
    <row r="890" spans="1:4" x14ac:dyDescent="0.4">
      <c r="A890" s="709">
        <v>0.1175925925925926</v>
      </c>
      <c r="B890">
        <v>100</v>
      </c>
      <c r="C890">
        <v>90.89</v>
      </c>
      <c r="D890">
        <v>20</v>
      </c>
    </row>
    <row r="891" spans="1:4" x14ac:dyDescent="0.4">
      <c r="A891" s="709">
        <v>0.11770833333333333</v>
      </c>
      <c r="B891">
        <v>100</v>
      </c>
      <c r="C891">
        <v>90.89</v>
      </c>
      <c r="D891">
        <v>20</v>
      </c>
    </row>
    <row r="892" spans="1:4" x14ac:dyDescent="0.4">
      <c r="A892" s="709">
        <v>0.11782407407407407</v>
      </c>
      <c r="B892">
        <v>100</v>
      </c>
      <c r="C892">
        <v>90.89</v>
      </c>
      <c r="D892">
        <v>20</v>
      </c>
    </row>
    <row r="893" spans="1:4" x14ac:dyDescent="0.4">
      <c r="A893" s="709">
        <v>0.11793981481481482</v>
      </c>
      <c r="B893">
        <v>100</v>
      </c>
      <c r="C893">
        <v>91.09</v>
      </c>
      <c r="D893">
        <v>20</v>
      </c>
    </row>
    <row r="894" spans="1:4" x14ac:dyDescent="0.4">
      <c r="A894" s="709">
        <v>0.11805555555555555</v>
      </c>
      <c r="B894">
        <v>100</v>
      </c>
      <c r="C894">
        <v>90.98</v>
      </c>
      <c r="D894">
        <v>20</v>
      </c>
    </row>
    <row r="895" spans="1:4" x14ac:dyDescent="0.4">
      <c r="A895" s="709">
        <v>0.1181712962962963</v>
      </c>
      <c r="B895">
        <v>100</v>
      </c>
      <c r="C895">
        <v>90.98</v>
      </c>
      <c r="D895">
        <v>20</v>
      </c>
    </row>
    <row r="896" spans="1:4" x14ac:dyDescent="0.4">
      <c r="A896" s="709">
        <v>0.11828703703703704</v>
      </c>
      <c r="B896">
        <v>100</v>
      </c>
      <c r="C896">
        <v>90.89</v>
      </c>
      <c r="D896">
        <v>20</v>
      </c>
    </row>
    <row r="897" spans="1:4" x14ac:dyDescent="0.4">
      <c r="A897" s="709">
        <v>0.11840277777777777</v>
      </c>
      <c r="B897">
        <v>100</v>
      </c>
      <c r="C897">
        <v>90.89</v>
      </c>
      <c r="D897">
        <v>20</v>
      </c>
    </row>
    <row r="898" spans="1:4" x14ac:dyDescent="0.4">
      <c r="A898" s="709">
        <v>0.11851851851851852</v>
      </c>
      <c r="B898">
        <v>100</v>
      </c>
      <c r="C898">
        <v>90.97</v>
      </c>
      <c r="D898">
        <v>20</v>
      </c>
    </row>
    <row r="899" spans="1:4" x14ac:dyDescent="0.4">
      <c r="A899" s="709">
        <v>0.11863425925925926</v>
      </c>
      <c r="B899">
        <v>100</v>
      </c>
      <c r="C899">
        <v>90.89</v>
      </c>
      <c r="D899">
        <v>20</v>
      </c>
    </row>
    <row r="900" spans="1:4" x14ac:dyDescent="0.4">
      <c r="A900" s="709">
        <v>0.11874999999999999</v>
      </c>
      <c r="B900">
        <v>100</v>
      </c>
      <c r="C900">
        <v>90.89</v>
      </c>
      <c r="D900">
        <v>20</v>
      </c>
    </row>
    <row r="901" spans="1:4" x14ac:dyDescent="0.4">
      <c r="A901" s="709">
        <v>0.11886574074074074</v>
      </c>
      <c r="B901">
        <v>100</v>
      </c>
      <c r="C901">
        <v>90.89</v>
      </c>
      <c r="D901">
        <v>20</v>
      </c>
    </row>
    <row r="902" spans="1:4" x14ac:dyDescent="0.4">
      <c r="A902" s="709">
        <v>0.11898148148148148</v>
      </c>
      <c r="B902">
        <v>100</v>
      </c>
      <c r="C902">
        <v>90.89</v>
      </c>
      <c r="D902">
        <v>20</v>
      </c>
    </row>
    <row r="903" spans="1:4" x14ac:dyDescent="0.4">
      <c r="A903" s="709">
        <v>0.11909722222222222</v>
      </c>
      <c r="B903">
        <v>100</v>
      </c>
      <c r="C903">
        <v>90.89</v>
      </c>
      <c r="D903">
        <v>20</v>
      </c>
    </row>
    <row r="904" spans="1:4" x14ac:dyDescent="0.4">
      <c r="A904" s="709">
        <v>0.11921296296296297</v>
      </c>
      <c r="B904">
        <v>100</v>
      </c>
      <c r="C904">
        <v>90.9</v>
      </c>
      <c r="D904">
        <v>20</v>
      </c>
    </row>
    <row r="905" spans="1:4" x14ac:dyDescent="0.4">
      <c r="A905" s="709">
        <v>0.1193287037037037</v>
      </c>
      <c r="B905">
        <v>100</v>
      </c>
      <c r="C905">
        <v>90.89</v>
      </c>
      <c r="D905">
        <v>20</v>
      </c>
    </row>
    <row r="906" spans="1:4" x14ac:dyDescent="0.4">
      <c r="A906" s="709">
        <v>0.11944444444444445</v>
      </c>
      <c r="B906">
        <v>100</v>
      </c>
      <c r="C906">
        <v>90.98</v>
      </c>
      <c r="D906">
        <v>20</v>
      </c>
    </row>
    <row r="907" spans="1:4" x14ac:dyDescent="0.4">
      <c r="A907" s="709">
        <v>0.11956018518518519</v>
      </c>
      <c r="B907">
        <v>100</v>
      </c>
      <c r="C907">
        <v>90.79</v>
      </c>
      <c r="D907">
        <v>20</v>
      </c>
    </row>
    <row r="908" spans="1:4" x14ac:dyDescent="0.4">
      <c r="A908" s="709">
        <v>0.11967592592592592</v>
      </c>
      <c r="B908">
        <v>100</v>
      </c>
      <c r="C908">
        <v>90.79</v>
      </c>
      <c r="D908">
        <v>20</v>
      </c>
    </row>
    <row r="909" spans="1:4" x14ac:dyDescent="0.4">
      <c r="A909" s="709">
        <v>0.11979166666666667</v>
      </c>
      <c r="B909">
        <v>100</v>
      </c>
      <c r="C909">
        <v>90.97</v>
      </c>
      <c r="D909">
        <v>20</v>
      </c>
    </row>
    <row r="910" spans="1:4" x14ac:dyDescent="0.4">
      <c r="A910" s="709">
        <v>0.11990740740740741</v>
      </c>
      <c r="B910">
        <v>100</v>
      </c>
      <c r="C910">
        <v>90.7</v>
      </c>
      <c r="D910">
        <v>20</v>
      </c>
    </row>
    <row r="911" spans="1:4" x14ac:dyDescent="0.4">
      <c r="A911" s="709">
        <v>0.12002314814814814</v>
      </c>
      <c r="B911">
        <v>100</v>
      </c>
      <c r="C911">
        <v>90.78</v>
      </c>
      <c r="D911">
        <v>20</v>
      </c>
    </row>
    <row r="912" spans="1:4" x14ac:dyDescent="0.4">
      <c r="A912" s="709">
        <v>0.12013888888888889</v>
      </c>
      <c r="B912">
        <v>100</v>
      </c>
      <c r="C912">
        <v>90.78</v>
      </c>
      <c r="D912">
        <v>20</v>
      </c>
    </row>
    <row r="913" spans="1:4" x14ac:dyDescent="0.4">
      <c r="A913" s="709">
        <v>0.12025462962962963</v>
      </c>
      <c r="B913">
        <v>100</v>
      </c>
      <c r="C913">
        <v>90.87</v>
      </c>
      <c r="D913">
        <v>20</v>
      </c>
    </row>
    <row r="914" spans="1:4" x14ac:dyDescent="0.4">
      <c r="A914" s="709">
        <v>0.12037037037037036</v>
      </c>
      <c r="B914">
        <v>100</v>
      </c>
      <c r="C914">
        <v>90.7</v>
      </c>
      <c r="D914">
        <v>20</v>
      </c>
    </row>
    <row r="915" spans="1:4" x14ac:dyDescent="0.4">
      <c r="A915" s="709">
        <v>0.12048611111111111</v>
      </c>
      <c r="B915">
        <v>100</v>
      </c>
      <c r="C915">
        <v>90.78</v>
      </c>
      <c r="D915">
        <v>20</v>
      </c>
    </row>
    <row r="916" spans="1:4" x14ac:dyDescent="0.4">
      <c r="A916" s="709">
        <v>0.12060185185185185</v>
      </c>
      <c r="B916">
        <v>100</v>
      </c>
      <c r="C916">
        <v>90.79</v>
      </c>
      <c r="D916">
        <v>20</v>
      </c>
    </row>
    <row r="917" spans="1:4" x14ac:dyDescent="0.4">
      <c r="A917" s="709">
        <v>0.1207175925925926</v>
      </c>
      <c r="B917">
        <v>100</v>
      </c>
      <c r="C917">
        <v>90.78</v>
      </c>
      <c r="D917">
        <v>20</v>
      </c>
    </row>
    <row r="918" spans="1:4" x14ac:dyDescent="0.4">
      <c r="A918" s="709">
        <v>0.12083333333333333</v>
      </c>
      <c r="B918">
        <v>100</v>
      </c>
      <c r="C918">
        <v>90.7</v>
      </c>
      <c r="D918">
        <v>20</v>
      </c>
    </row>
    <row r="919" spans="1:4" x14ac:dyDescent="0.4">
      <c r="A919" s="709">
        <v>0.12094907407407407</v>
      </c>
      <c r="B919">
        <v>100</v>
      </c>
      <c r="C919">
        <v>90.7</v>
      </c>
      <c r="D919">
        <v>20</v>
      </c>
    </row>
    <row r="920" spans="1:4" x14ac:dyDescent="0.4">
      <c r="A920" s="709">
        <v>0.12106481481481482</v>
      </c>
      <c r="B920">
        <v>100</v>
      </c>
      <c r="C920">
        <v>90.79</v>
      </c>
      <c r="D920">
        <v>20</v>
      </c>
    </row>
    <row r="921" spans="1:4" x14ac:dyDescent="0.4">
      <c r="A921" s="709">
        <v>0.12118055555555556</v>
      </c>
      <c r="B921">
        <v>100</v>
      </c>
      <c r="C921">
        <v>90.79</v>
      </c>
      <c r="D921">
        <v>20</v>
      </c>
    </row>
    <row r="922" spans="1:4" x14ac:dyDescent="0.4">
      <c r="A922" s="709">
        <v>0.12129629629629629</v>
      </c>
      <c r="B922">
        <v>100</v>
      </c>
      <c r="C922">
        <v>90.79</v>
      </c>
      <c r="D922">
        <v>20</v>
      </c>
    </row>
    <row r="923" spans="1:4" x14ac:dyDescent="0.4">
      <c r="A923" s="709">
        <v>0.12141203703703704</v>
      </c>
      <c r="B923">
        <v>100</v>
      </c>
      <c r="C923">
        <v>90.89</v>
      </c>
      <c r="D923">
        <v>20</v>
      </c>
    </row>
    <row r="924" spans="1:4" x14ac:dyDescent="0.4">
      <c r="A924" s="709">
        <v>0.12152777777777778</v>
      </c>
      <c r="B924">
        <v>100</v>
      </c>
      <c r="C924">
        <v>90.89</v>
      </c>
      <c r="D924">
        <v>20</v>
      </c>
    </row>
    <row r="925" spans="1:4" x14ac:dyDescent="0.4">
      <c r="A925" s="709">
        <v>0.12175925925925926</v>
      </c>
      <c r="B925">
        <v>100</v>
      </c>
      <c r="C925">
        <v>90.97</v>
      </c>
      <c r="D925">
        <v>20</v>
      </c>
    </row>
    <row r="926" spans="1:4" x14ac:dyDescent="0.4">
      <c r="A926" s="709">
        <v>0.121875</v>
      </c>
      <c r="B926">
        <v>100</v>
      </c>
      <c r="C926">
        <v>90.78</v>
      </c>
      <c r="D926">
        <v>20</v>
      </c>
    </row>
    <row r="927" spans="1:4" x14ac:dyDescent="0.4">
      <c r="A927" s="709">
        <v>0.12199074074074075</v>
      </c>
      <c r="B927">
        <v>100</v>
      </c>
      <c r="C927">
        <v>90.7</v>
      </c>
      <c r="D927">
        <v>20</v>
      </c>
    </row>
    <row r="928" spans="1:4" x14ac:dyDescent="0.4">
      <c r="A928" s="709">
        <v>0.12210648148148148</v>
      </c>
      <c r="B928">
        <v>100</v>
      </c>
      <c r="C928">
        <v>90.87</v>
      </c>
      <c r="D928">
        <v>20</v>
      </c>
    </row>
    <row r="929" spans="1:4" x14ac:dyDescent="0.4">
      <c r="A929" s="709">
        <v>0.12222222222222222</v>
      </c>
      <c r="B929">
        <v>100</v>
      </c>
      <c r="C929">
        <v>90.78</v>
      </c>
      <c r="D929">
        <v>20</v>
      </c>
    </row>
    <row r="930" spans="1:4" x14ac:dyDescent="0.4">
      <c r="A930" s="709">
        <v>0.12233796296296297</v>
      </c>
      <c r="B930">
        <v>100</v>
      </c>
      <c r="C930">
        <v>90.78</v>
      </c>
      <c r="D930">
        <v>20</v>
      </c>
    </row>
    <row r="931" spans="1:4" x14ac:dyDescent="0.4">
      <c r="A931" s="709">
        <v>0.1224537037037037</v>
      </c>
      <c r="B931">
        <v>100</v>
      </c>
      <c r="C931">
        <v>90.78</v>
      </c>
      <c r="D931">
        <v>20</v>
      </c>
    </row>
    <row r="932" spans="1:4" x14ac:dyDescent="0.4">
      <c r="A932" s="709">
        <v>0.12256944444444444</v>
      </c>
      <c r="B932">
        <v>100</v>
      </c>
      <c r="C932">
        <v>90.78</v>
      </c>
      <c r="D932">
        <v>20</v>
      </c>
    </row>
    <row r="933" spans="1:4" x14ac:dyDescent="0.4">
      <c r="A933" s="709">
        <v>0.12268518518518519</v>
      </c>
      <c r="B933">
        <v>100</v>
      </c>
      <c r="C933">
        <v>90.97</v>
      </c>
      <c r="D933">
        <v>20</v>
      </c>
    </row>
    <row r="934" spans="1:4" x14ac:dyDescent="0.4">
      <c r="A934" s="709">
        <v>0.12280092592592592</v>
      </c>
      <c r="B934">
        <v>100</v>
      </c>
      <c r="C934">
        <v>90.97</v>
      </c>
      <c r="D934">
        <v>20</v>
      </c>
    </row>
    <row r="935" spans="1:4" x14ac:dyDescent="0.4">
      <c r="A935" s="709">
        <v>0.12291666666666666</v>
      </c>
      <c r="B935">
        <v>100</v>
      </c>
      <c r="C935">
        <v>90.87</v>
      </c>
      <c r="D935">
        <v>20</v>
      </c>
    </row>
    <row r="936" spans="1:4" x14ac:dyDescent="0.4">
      <c r="A936" s="709">
        <v>0.12303240740740741</v>
      </c>
      <c r="B936">
        <v>100</v>
      </c>
      <c r="C936">
        <v>90.78</v>
      </c>
      <c r="D936">
        <v>20</v>
      </c>
    </row>
    <row r="937" spans="1:4" x14ac:dyDescent="0.4">
      <c r="A937" s="709">
        <v>0.12314814814814815</v>
      </c>
      <c r="B937">
        <v>100</v>
      </c>
      <c r="C937">
        <v>90.86</v>
      </c>
      <c r="D937">
        <v>20</v>
      </c>
    </row>
    <row r="938" spans="1:4" x14ac:dyDescent="0.4">
      <c r="A938" s="709">
        <v>0.1232638888888889</v>
      </c>
      <c r="B938">
        <v>100</v>
      </c>
      <c r="C938">
        <v>90.86</v>
      </c>
      <c r="D938">
        <v>20</v>
      </c>
    </row>
    <row r="939" spans="1:4" x14ac:dyDescent="0.4">
      <c r="A939" s="709">
        <v>0.12337962962962963</v>
      </c>
      <c r="B939">
        <v>100</v>
      </c>
      <c r="C939">
        <v>90.77</v>
      </c>
      <c r="D939">
        <v>20</v>
      </c>
    </row>
    <row r="940" spans="1:4" x14ac:dyDescent="0.4">
      <c r="A940" s="709">
        <v>0.12349537037037037</v>
      </c>
      <c r="B940">
        <v>100</v>
      </c>
      <c r="C940">
        <v>90.69</v>
      </c>
      <c r="D940">
        <v>20</v>
      </c>
    </row>
    <row r="941" spans="1:4" x14ac:dyDescent="0.4">
      <c r="A941" s="709">
        <v>0.12361111111111112</v>
      </c>
      <c r="B941">
        <v>100</v>
      </c>
      <c r="C941">
        <v>90.69</v>
      </c>
      <c r="D941">
        <v>20</v>
      </c>
    </row>
    <row r="942" spans="1:4" x14ac:dyDescent="0.4">
      <c r="A942" s="709">
        <v>0.12372685185185185</v>
      </c>
      <c r="B942">
        <v>100</v>
      </c>
      <c r="C942">
        <v>90.69</v>
      </c>
      <c r="D942">
        <v>20</v>
      </c>
    </row>
    <row r="943" spans="1:4" x14ac:dyDescent="0.4">
      <c r="A943" s="709">
        <v>0.12384259259259259</v>
      </c>
      <c r="B943">
        <v>100</v>
      </c>
      <c r="C943">
        <v>90.77</v>
      </c>
      <c r="D943">
        <v>20</v>
      </c>
    </row>
    <row r="944" spans="1:4" x14ac:dyDescent="0.4">
      <c r="A944" s="709">
        <v>0.12395833333333334</v>
      </c>
      <c r="B944">
        <v>100</v>
      </c>
      <c r="C944">
        <v>90.58</v>
      </c>
      <c r="D944">
        <v>20</v>
      </c>
    </row>
    <row r="945" spans="1:4" x14ac:dyDescent="0.4">
      <c r="A945" s="709">
        <v>0.12407407407407407</v>
      </c>
      <c r="B945">
        <v>100</v>
      </c>
      <c r="C945">
        <v>90.58</v>
      </c>
      <c r="D945">
        <v>20</v>
      </c>
    </row>
    <row r="946" spans="1:4" x14ac:dyDescent="0.4">
      <c r="A946" s="709">
        <v>0.12418981481481481</v>
      </c>
      <c r="B946">
        <v>100</v>
      </c>
      <c r="C946">
        <v>90.39</v>
      </c>
      <c r="D946">
        <v>20</v>
      </c>
    </row>
    <row r="947" spans="1:4" x14ac:dyDescent="0.4">
      <c r="A947" s="709">
        <v>0.12430555555555556</v>
      </c>
      <c r="B947">
        <v>100</v>
      </c>
      <c r="C947">
        <v>90.39</v>
      </c>
      <c r="D947">
        <v>20</v>
      </c>
    </row>
    <row r="948" spans="1:4" x14ac:dyDescent="0.4">
      <c r="A948" s="709">
        <v>0.12442129629629629</v>
      </c>
      <c r="B948">
        <v>100</v>
      </c>
      <c r="C948">
        <v>90.47</v>
      </c>
      <c r="D948">
        <v>20</v>
      </c>
    </row>
    <row r="949" spans="1:4" x14ac:dyDescent="0.4">
      <c r="A949" s="709">
        <v>0.12453703703703704</v>
      </c>
      <c r="B949">
        <v>100</v>
      </c>
      <c r="C949">
        <v>90.3</v>
      </c>
      <c r="D949">
        <v>20</v>
      </c>
    </row>
    <row r="950" spans="1:4" x14ac:dyDescent="0.4">
      <c r="A950" s="709">
        <v>0.12465277777777778</v>
      </c>
      <c r="B950">
        <v>100</v>
      </c>
      <c r="C950">
        <v>90.39</v>
      </c>
      <c r="D950">
        <v>20</v>
      </c>
    </row>
    <row r="951" spans="1:4" x14ac:dyDescent="0.4">
      <c r="A951" s="709">
        <v>0.12476851851851851</v>
      </c>
      <c r="B951">
        <v>100</v>
      </c>
      <c r="C951">
        <v>90.58</v>
      </c>
      <c r="D951">
        <v>20</v>
      </c>
    </row>
    <row r="952" spans="1:4" x14ac:dyDescent="0.4">
      <c r="A952" s="709">
        <v>0.12488425925925926</v>
      </c>
      <c r="B952">
        <v>100</v>
      </c>
      <c r="C952">
        <v>90.49</v>
      </c>
      <c r="D952">
        <v>20</v>
      </c>
    </row>
    <row r="953" spans="1:4" x14ac:dyDescent="0.4">
      <c r="A953" s="709">
        <v>0.125</v>
      </c>
      <c r="B953">
        <v>100</v>
      </c>
      <c r="C953">
        <v>90.49</v>
      </c>
      <c r="D953">
        <v>20</v>
      </c>
    </row>
    <row r="954" spans="1:4" x14ac:dyDescent="0.4">
      <c r="A954" s="709">
        <v>0.12511574074074075</v>
      </c>
      <c r="B954">
        <v>100</v>
      </c>
      <c r="C954">
        <v>90.66</v>
      </c>
      <c r="D954">
        <v>20</v>
      </c>
    </row>
    <row r="955" spans="1:4" x14ac:dyDescent="0.4">
      <c r="A955" s="709">
        <v>0.12523148148148147</v>
      </c>
      <c r="B955">
        <v>100</v>
      </c>
      <c r="C955">
        <v>90.58</v>
      </c>
      <c r="D955">
        <v>20</v>
      </c>
    </row>
    <row r="956" spans="1:4" x14ac:dyDescent="0.4">
      <c r="A956" s="709">
        <v>0.12534722222222222</v>
      </c>
      <c r="B956">
        <v>100</v>
      </c>
      <c r="C956">
        <v>90.58</v>
      </c>
      <c r="D956">
        <v>20</v>
      </c>
    </row>
    <row r="957" spans="1:4" x14ac:dyDescent="0.4">
      <c r="A957" s="709">
        <v>0.12546296296296297</v>
      </c>
      <c r="B957">
        <v>100</v>
      </c>
      <c r="C957">
        <v>90.85</v>
      </c>
      <c r="D957">
        <v>20</v>
      </c>
    </row>
    <row r="958" spans="1:4" x14ac:dyDescent="0.4">
      <c r="A958" s="709">
        <v>0.12557870370370369</v>
      </c>
      <c r="B958">
        <v>100</v>
      </c>
      <c r="C958">
        <v>90.76</v>
      </c>
      <c r="D958">
        <v>20</v>
      </c>
    </row>
    <row r="959" spans="1:4" x14ac:dyDescent="0.4">
      <c r="A959" s="709">
        <v>0.12569444444444444</v>
      </c>
      <c r="B959">
        <v>100</v>
      </c>
      <c r="C959">
        <v>90.67</v>
      </c>
      <c r="D959">
        <v>20</v>
      </c>
    </row>
    <row r="960" spans="1:4" x14ac:dyDescent="0.4">
      <c r="A960" s="709">
        <v>0.12581018518518519</v>
      </c>
      <c r="B960">
        <v>100</v>
      </c>
      <c r="C960">
        <v>90.77</v>
      </c>
      <c r="D960">
        <v>20</v>
      </c>
    </row>
    <row r="961" spans="1:4" x14ac:dyDescent="0.4">
      <c r="A961" s="709">
        <v>0.12592592592592591</v>
      </c>
      <c r="B961">
        <v>100</v>
      </c>
      <c r="C961">
        <v>90.86</v>
      </c>
      <c r="D961">
        <v>20</v>
      </c>
    </row>
    <row r="962" spans="1:4" x14ac:dyDescent="0.4">
      <c r="A962" s="709">
        <v>0.12604166666666666</v>
      </c>
      <c r="B962">
        <v>100</v>
      </c>
      <c r="C962">
        <v>90.77</v>
      </c>
      <c r="D962">
        <v>20</v>
      </c>
    </row>
    <row r="963" spans="1:4" x14ac:dyDescent="0.4">
      <c r="A963" s="709">
        <v>0.12615740740740741</v>
      </c>
      <c r="B963">
        <v>100</v>
      </c>
      <c r="C963">
        <v>90.59</v>
      </c>
      <c r="D963">
        <v>20</v>
      </c>
    </row>
    <row r="964" spans="1:4" x14ac:dyDescent="0.4">
      <c r="A964" s="709">
        <v>0.12627314814814813</v>
      </c>
      <c r="B964">
        <v>100</v>
      </c>
      <c r="C964">
        <v>90.58</v>
      </c>
      <c r="D964">
        <v>20</v>
      </c>
    </row>
    <row r="965" spans="1:4" x14ac:dyDescent="0.4">
      <c r="A965" s="709">
        <v>0.12638888888888888</v>
      </c>
      <c r="B965">
        <v>100</v>
      </c>
      <c r="C965">
        <v>90.49</v>
      </c>
      <c r="D965">
        <v>20</v>
      </c>
    </row>
    <row r="966" spans="1:4" x14ac:dyDescent="0.4">
      <c r="A966" s="709">
        <v>0.12650462962962963</v>
      </c>
      <c r="B966">
        <v>100</v>
      </c>
      <c r="C966">
        <v>90.49</v>
      </c>
      <c r="D966">
        <v>20</v>
      </c>
    </row>
    <row r="967" spans="1:4" x14ac:dyDescent="0.4">
      <c r="A967" s="709">
        <v>0.12662037037037038</v>
      </c>
      <c r="B967">
        <v>100</v>
      </c>
      <c r="C967">
        <v>90.39</v>
      </c>
      <c r="D967">
        <v>20</v>
      </c>
    </row>
    <row r="968" spans="1:4" x14ac:dyDescent="0.4">
      <c r="A968" s="709">
        <v>0.1267361111111111</v>
      </c>
      <c r="B968">
        <v>100</v>
      </c>
      <c r="C968">
        <v>90.39</v>
      </c>
      <c r="D968">
        <v>20</v>
      </c>
    </row>
    <row r="969" spans="1:4" x14ac:dyDescent="0.4">
      <c r="A969" s="709">
        <v>0.12685185185185185</v>
      </c>
      <c r="B969">
        <v>100</v>
      </c>
      <c r="C969">
        <v>90.3</v>
      </c>
      <c r="D969">
        <v>20</v>
      </c>
    </row>
    <row r="970" spans="1:4" x14ac:dyDescent="0.4">
      <c r="A970" s="709">
        <v>0.1269675925925926</v>
      </c>
      <c r="B970">
        <v>100</v>
      </c>
      <c r="C970">
        <v>90.39</v>
      </c>
      <c r="D970">
        <v>20</v>
      </c>
    </row>
    <row r="971" spans="1:4" x14ac:dyDescent="0.4">
      <c r="A971" s="709">
        <v>0.12708333333333333</v>
      </c>
      <c r="B971">
        <v>100</v>
      </c>
      <c r="C971">
        <v>90.47</v>
      </c>
      <c r="D971">
        <v>20</v>
      </c>
    </row>
    <row r="972" spans="1:4" x14ac:dyDescent="0.4">
      <c r="A972" s="709">
        <v>0.12719907407407408</v>
      </c>
      <c r="B972">
        <v>100</v>
      </c>
      <c r="C972">
        <v>90.39</v>
      </c>
      <c r="D972">
        <v>20</v>
      </c>
    </row>
    <row r="973" spans="1:4" x14ac:dyDescent="0.4">
      <c r="A973" s="709">
        <v>0.12731481481481483</v>
      </c>
      <c r="B973">
        <v>100</v>
      </c>
      <c r="C973">
        <v>90.3</v>
      </c>
      <c r="D973">
        <v>20</v>
      </c>
    </row>
    <row r="974" spans="1:4" x14ac:dyDescent="0.4">
      <c r="A974" s="709">
        <v>0.12743055555555555</v>
      </c>
      <c r="B974">
        <v>100</v>
      </c>
      <c r="C974">
        <v>90.29</v>
      </c>
      <c r="D974">
        <v>20</v>
      </c>
    </row>
    <row r="975" spans="1:4" x14ac:dyDescent="0.4">
      <c r="A975" s="709">
        <v>0.1275462962962963</v>
      </c>
      <c r="B975">
        <v>100</v>
      </c>
      <c r="C975">
        <v>90.21</v>
      </c>
      <c r="D975">
        <v>20</v>
      </c>
    </row>
    <row r="976" spans="1:4" x14ac:dyDescent="0.4">
      <c r="A976" s="709">
        <v>0.12766203703703705</v>
      </c>
      <c r="B976">
        <v>100</v>
      </c>
      <c r="C976">
        <v>90.38</v>
      </c>
      <c r="D976">
        <v>20</v>
      </c>
    </row>
    <row r="977" spans="1:4" x14ac:dyDescent="0.4">
      <c r="A977" s="709">
        <v>0.12777777777777777</v>
      </c>
      <c r="B977">
        <v>100</v>
      </c>
      <c r="C977">
        <v>90.19</v>
      </c>
      <c r="D977">
        <v>20</v>
      </c>
    </row>
    <row r="978" spans="1:4" x14ac:dyDescent="0.4">
      <c r="A978" s="709">
        <v>0.12789351851851852</v>
      </c>
      <c r="B978">
        <v>100</v>
      </c>
      <c r="C978">
        <v>90.29</v>
      </c>
      <c r="D978">
        <v>20</v>
      </c>
    </row>
    <row r="979" spans="1:4" x14ac:dyDescent="0.4">
      <c r="A979" s="709">
        <v>0.12800925925925927</v>
      </c>
      <c r="B979">
        <v>100</v>
      </c>
      <c r="C979">
        <v>90.38</v>
      </c>
      <c r="D979">
        <v>20</v>
      </c>
    </row>
    <row r="980" spans="1:4" x14ac:dyDescent="0.4">
      <c r="A980" s="709">
        <v>0.12812499999999999</v>
      </c>
      <c r="B980">
        <v>100</v>
      </c>
      <c r="C980">
        <v>90.37</v>
      </c>
      <c r="D980">
        <v>20</v>
      </c>
    </row>
    <row r="981" spans="1:4" x14ac:dyDescent="0.4">
      <c r="A981" s="709">
        <v>0.12824074074074074</v>
      </c>
      <c r="B981">
        <v>100</v>
      </c>
      <c r="C981">
        <v>90.19</v>
      </c>
      <c r="D981">
        <v>20</v>
      </c>
    </row>
    <row r="982" spans="1:4" x14ac:dyDescent="0.4">
      <c r="A982" s="709">
        <v>0.12835648148148149</v>
      </c>
      <c r="B982">
        <v>100</v>
      </c>
      <c r="C982">
        <v>90.19</v>
      </c>
      <c r="D982">
        <v>20</v>
      </c>
    </row>
    <row r="983" spans="1:4" x14ac:dyDescent="0.4">
      <c r="A983" s="709">
        <v>0.12847222222222221</v>
      </c>
      <c r="B983">
        <v>100</v>
      </c>
      <c r="C983">
        <v>90.19</v>
      </c>
      <c r="D983">
        <v>20</v>
      </c>
    </row>
    <row r="984" spans="1:4" x14ac:dyDescent="0.4">
      <c r="A984" s="709">
        <v>0.12858796296296296</v>
      </c>
      <c r="B984">
        <v>100</v>
      </c>
      <c r="C984">
        <v>90.27</v>
      </c>
      <c r="D984">
        <v>20</v>
      </c>
    </row>
    <row r="985" spans="1:4" x14ac:dyDescent="0.4">
      <c r="A985" s="709">
        <v>0.12870370370370371</v>
      </c>
      <c r="B985">
        <v>100</v>
      </c>
      <c r="C985">
        <v>90.27</v>
      </c>
      <c r="D985">
        <v>20</v>
      </c>
    </row>
    <row r="986" spans="1:4" x14ac:dyDescent="0.4">
      <c r="A986" s="709">
        <v>0.12881944444444443</v>
      </c>
      <c r="B986">
        <v>100</v>
      </c>
      <c r="C986">
        <v>90.27</v>
      </c>
      <c r="D986">
        <v>20</v>
      </c>
    </row>
    <row r="987" spans="1:4" x14ac:dyDescent="0.4">
      <c r="A987" s="709">
        <v>0.12893518518518518</v>
      </c>
      <c r="B987">
        <v>100</v>
      </c>
      <c r="C987">
        <v>90.18</v>
      </c>
      <c r="D987">
        <v>20</v>
      </c>
    </row>
    <row r="988" spans="1:4" x14ac:dyDescent="0.4">
      <c r="A988" s="709">
        <v>0.12905092592592593</v>
      </c>
      <c r="B988">
        <v>100</v>
      </c>
      <c r="C988">
        <v>90.19</v>
      </c>
      <c r="D988">
        <v>20</v>
      </c>
    </row>
    <row r="989" spans="1:4" x14ac:dyDescent="0.4">
      <c r="A989" s="709">
        <v>0.12916666666666668</v>
      </c>
      <c r="B989">
        <v>100</v>
      </c>
      <c r="C989">
        <v>90.1</v>
      </c>
      <c r="D989">
        <v>20</v>
      </c>
    </row>
    <row r="990" spans="1:4" x14ac:dyDescent="0.4">
      <c r="A990" s="709">
        <v>0.1292824074074074</v>
      </c>
      <c r="B990">
        <v>100</v>
      </c>
      <c r="C990">
        <v>90.09</v>
      </c>
      <c r="D990">
        <v>20</v>
      </c>
    </row>
    <row r="991" spans="1:4" x14ac:dyDescent="0.4">
      <c r="A991" s="709">
        <v>0.12939814814814815</v>
      </c>
      <c r="B991">
        <v>100</v>
      </c>
      <c r="C991">
        <v>90.1</v>
      </c>
      <c r="D991">
        <v>20</v>
      </c>
    </row>
    <row r="992" spans="1:4" x14ac:dyDescent="0.4">
      <c r="A992" s="709">
        <v>0.1295138888888889</v>
      </c>
      <c r="B992">
        <v>100</v>
      </c>
      <c r="C992">
        <v>90.29</v>
      </c>
      <c r="D992">
        <v>20</v>
      </c>
    </row>
    <row r="993" spans="1:4" x14ac:dyDescent="0.4">
      <c r="A993" s="709">
        <v>0.12962962962962962</v>
      </c>
      <c r="B993">
        <v>100</v>
      </c>
      <c r="C993">
        <v>90.38</v>
      </c>
      <c r="D993">
        <v>20</v>
      </c>
    </row>
    <row r="994" spans="1:4" x14ac:dyDescent="0.4">
      <c r="A994" s="709">
        <v>0.12974537037037037</v>
      </c>
      <c r="B994">
        <v>100</v>
      </c>
      <c r="C994">
        <v>90.47</v>
      </c>
      <c r="D994">
        <v>20</v>
      </c>
    </row>
    <row r="995" spans="1:4" x14ac:dyDescent="0.4">
      <c r="A995" s="709">
        <v>0.12986111111111112</v>
      </c>
      <c r="B995">
        <v>100</v>
      </c>
      <c r="C995">
        <v>90.58</v>
      </c>
      <c r="D995">
        <v>20</v>
      </c>
    </row>
    <row r="996" spans="1:4" x14ac:dyDescent="0.4">
      <c r="A996" s="709">
        <v>0.12997685185185184</v>
      </c>
      <c r="B996">
        <v>100</v>
      </c>
      <c r="C996">
        <v>90.47</v>
      </c>
      <c r="D996">
        <v>20</v>
      </c>
    </row>
    <row r="997" spans="1:4" x14ac:dyDescent="0.4">
      <c r="A997" s="709">
        <v>0.13009259259259259</v>
      </c>
      <c r="B997">
        <v>100</v>
      </c>
      <c r="C997">
        <v>90.46</v>
      </c>
      <c r="D997">
        <v>20</v>
      </c>
    </row>
    <row r="998" spans="1:4" x14ac:dyDescent="0.4">
      <c r="A998" s="709">
        <v>0.13020833333333334</v>
      </c>
      <c r="B998">
        <v>100</v>
      </c>
      <c r="C998">
        <v>90.38</v>
      </c>
      <c r="D998">
        <v>20</v>
      </c>
    </row>
    <row r="999" spans="1:4" x14ac:dyDescent="0.4">
      <c r="A999" s="709">
        <v>0.13032407407407406</v>
      </c>
      <c r="B999">
        <v>100</v>
      </c>
      <c r="C999">
        <v>90.57</v>
      </c>
      <c r="D999">
        <v>20</v>
      </c>
    </row>
    <row r="1000" spans="1:4" x14ac:dyDescent="0.4">
      <c r="A1000" s="709">
        <v>0.13043981481481481</v>
      </c>
      <c r="B1000">
        <v>100</v>
      </c>
      <c r="C1000">
        <v>90.84</v>
      </c>
      <c r="D1000">
        <v>20</v>
      </c>
    </row>
    <row r="1001" spans="1:4" x14ac:dyDescent="0.4">
      <c r="A1001" s="709">
        <v>0.13055555555555556</v>
      </c>
      <c r="B1001">
        <v>100</v>
      </c>
      <c r="C1001">
        <v>90.86</v>
      </c>
      <c r="D1001">
        <v>20</v>
      </c>
    </row>
    <row r="1002" spans="1:4" x14ac:dyDescent="0.4">
      <c r="A1002" s="709">
        <v>0.13067129629629629</v>
      </c>
      <c r="B1002">
        <v>100</v>
      </c>
      <c r="C1002">
        <v>90.86</v>
      </c>
      <c r="D1002">
        <v>20</v>
      </c>
    </row>
    <row r="1003" spans="1:4" x14ac:dyDescent="0.4">
      <c r="A1003" s="709">
        <v>0.13078703703703703</v>
      </c>
      <c r="B1003">
        <v>100</v>
      </c>
      <c r="C1003">
        <v>90.77</v>
      </c>
      <c r="D1003">
        <v>20</v>
      </c>
    </row>
    <row r="1004" spans="1:4" x14ac:dyDescent="0.4">
      <c r="A1004" s="709">
        <v>0.13090277777777778</v>
      </c>
      <c r="B1004">
        <v>100</v>
      </c>
      <c r="C1004">
        <v>90.69</v>
      </c>
      <c r="D1004">
        <v>20</v>
      </c>
    </row>
    <row r="1005" spans="1:4" x14ac:dyDescent="0.4">
      <c r="A1005" s="709">
        <v>0.13101851851851851</v>
      </c>
      <c r="B1005">
        <v>100</v>
      </c>
      <c r="C1005">
        <v>90.66</v>
      </c>
      <c r="D1005">
        <v>20</v>
      </c>
    </row>
    <row r="1006" spans="1:4" x14ac:dyDescent="0.4">
      <c r="A1006" s="709">
        <v>0.13113425925925926</v>
      </c>
      <c r="B1006">
        <v>100</v>
      </c>
      <c r="C1006">
        <v>90.67</v>
      </c>
      <c r="D1006">
        <v>20</v>
      </c>
    </row>
    <row r="1007" spans="1:4" x14ac:dyDescent="0.4">
      <c r="A1007" s="709">
        <v>0.13125000000000001</v>
      </c>
      <c r="B1007">
        <v>100</v>
      </c>
      <c r="C1007">
        <v>90.85</v>
      </c>
      <c r="D1007">
        <v>20</v>
      </c>
    </row>
    <row r="1008" spans="1:4" x14ac:dyDescent="0.4">
      <c r="A1008" s="709">
        <v>0.13136574074074073</v>
      </c>
      <c r="B1008">
        <v>100</v>
      </c>
      <c r="C1008">
        <v>90.67</v>
      </c>
      <c r="D1008">
        <v>20</v>
      </c>
    </row>
    <row r="1009" spans="1:4" x14ac:dyDescent="0.4">
      <c r="A1009" s="709">
        <v>0.13148148148148148</v>
      </c>
      <c r="B1009">
        <v>100</v>
      </c>
      <c r="C1009">
        <v>90.86</v>
      </c>
      <c r="D1009">
        <v>20</v>
      </c>
    </row>
    <row r="1010" spans="1:4" x14ac:dyDescent="0.4">
      <c r="A1010" s="709">
        <v>0.13159722222222223</v>
      </c>
      <c r="B1010">
        <v>100</v>
      </c>
      <c r="C1010">
        <v>90.78</v>
      </c>
      <c r="D1010">
        <v>20</v>
      </c>
    </row>
    <row r="1011" spans="1:4" x14ac:dyDescent="0.4">
      <c r="A1011" s="709">
        <v>0.13171296296296298</v>
      </c>
      <c r="B1011">
        <v>100</v>
      </c>
      <c r="C1011">
        <v>90.78</v>
      </c>
      <c r="D1011">
        <v>20</v>
      </c>
    </row>
    <row r="1012" spans="1:4" x14ac:dyDescent="0.4">
      <c r="A1012" s="709">
        <v>0.1318287037037037</v>
      </c>
      <c r="B1012">
        <v>100</v>
      </c>
      <c r="C1012">
        <v>90.86</v>
      </c>
      <c r="D1012">
        <v>20</v>
      </c>
    </row>
    <row r="1013" spans="1:4" x14ac:dyDescent="0.4">
      <c r="A1013" s="709">
        <v>0.13194444444444445</v>
      </c>
      <c r="B1013">
        <v>100</v>
      </c>
      <c r="C1013">
        <v>90.87</v>
      </c>
      <c r="D1013">
        <v>20</v>
      </c>
    </row>
    <row r="1014" spans="1:4" x14ac:dyDescent="0.4">
      <c r="A1014" s="709">
        <v>0.1320601851851852</v>
      </c>
      <c r="B1014">
        <v>100</v>
      </c>
      <c r="C1014">
        <v>90.87</v>
      </c>
      <c r="D1014">
        <v>20</v>
      </c>
    </row>
    <row r="1015" spans="1:4" x14ac:dyDescent="0.4">
      <c r="A1015" s="709">
        <v>0.13217592592592592</v>
      </c>
      <c r="B1015">
        <v>100</v>
      </c>
      <c r="C1015">
        <v>90.86</v>
      </c>
      <c r="D1015">
        <v>20</v>
      </c>
    </row>
    <row r="1016" spans="1:4" x14ac:dyDescent="0.4">
      <c r="A1016" s="709">
        <v>0.13229166666666667</v>
      </c>
      <c r="B1016">
        <v>100</v>
      </c>
      <c r="C1016">
        <v>90.69</v>
      </c>
      <c r="D1016">
        <v>20</v>
      </c>
    </row>
    <row r="1017" spans="1:4" x14ac:dyDescent="0.4">
      <c r="A1017" s="709">
        <v>0.13240740740740742</v>
      </c>
      <c r="B1017">
        <v>100</v>
      </c>
      <c r="C1017">
        <v>90.78</v>
      </c>
      <c r="D1017">
        <v>20</v>
      </c>
    </row>
    <row r="1018" spans="1:4" x14ac:dyDescent="0.4">
      <c r="A1018" s="709">
        <v>0.13252314814814814</v>
      </c>
      <c r="B1018">
        <v>100</v>
      </c>
      <c r="C1018">
        <v>90.86</v>
      </c>
      <c r="D1018">
        <v>20</v>
      </c>
    </row>
    <row r="1019" spans="1:4" x14ac:dyDescent="0.4">
      <c r="A1019" s="709">
        <v>0.13263888888888889</v>
      </c>
      <c r="B1019">
        <v>100</v>
      </c>
      <c r="C1019">
        <v>90.78</v>
      </c>
      <c r="D1019">
        <v>20</v>
      </c>
    </row>
    <row r="1020" spans="1:4" x14ac:dyDescent="0.4">
      <c r="A1020" s="709">
        <v>0.13275462962962964</v>
      </c>
      <c r="B1020">
        <v>100</v>
      </c>
      <c r="C1020">
        <v>90.69</v>
      </c>
      <c r="D1020">
        <v>20</v>
      </c>
    </row>
    <row r="1021" spans="1:4" x14ac:dyDescent="0.4">
      <c r="A1021" s="709">
        <v>0.13287037037037036</v>
      </c>
      <c r="B1021">
        <v>100</v>
      </c>
      <c r="C1021">
        <v>90.78</v>
      </c>
      <c r="D1021">
        <v>20</v>
      </c>
    </row>
    <row r="1022" spans="1:4" x14ac:dyDescent="0.4">
      <c r="A1022" s="709">
        <v>0.13298611111111111</v>
      </c>
      <c r="B1022">
        <v>100</v>
      </c>
      <c r="C1022">
        <v>90.78</v>
      </c>
      <c r="D1022">
        <v>20</v>
      </c>
    </row>
    <row r="1023" spans="1:4" x14ac:dyDescent="0.4">
      <c r="A1023" s="709">
        <v>0.13310185185185186</v>
      </c>
      <c r="B1023">
        <v>100</v>
      </c>
      <c r="C1023">
        <v>90.87</v>
      </c>
      <c r="D1023">
        <v>20</v>
      </c>
    </row>
    <row r="1024" spans="1:4" x14ac:dyDescent="0.4">
      <c r="A1024" s="709">
        <v>0.13321759259259258</v>
      </c>
      <c r="B1024">
        <v>100</v>
      </c>
      <c r="C1024">
        <v>90.87</v>
      </c>
      <c r="D1024">
        <v>20</v>
      </c>
    </row>
    <row r="1025" spans="1:4" x14ac:dyDescent="0.4">
      <c r="A1025" s="709">
        <v>0.13333333333333333</v>
      </c>
      <c r="B1025">
        <v>100</v>
      </c>
      <c r="C1025">
        <v>90.87</v>
      </c>
      <c r="D1025">
        <v>20</v>
      </c>
    </row>
    <row r="1026" spans="1:4" x14ac:dyDescent="0.4">
      <c r="A1026" s="709">
        <v>0.13344907407407408</v>
      </c>
      <c r="B1026">
        <v>100</v>
      </c>
      <c r="C1026">
        <v>90.87</v>
      </c>
      <c r="D1026">
        <v>20</v>
      </c>
    </row>
    <row r="1027" spans="1:4" x14ac:dyDescent="0.4">
      <c r="A1027" s="709">
        <v>0.1335648148148148</v>
      </c>
      <c r="B1027">
        <v>100</v>
      </c>
      <c r="C1027">
        <v>90.97</v>
      </c>
      <c r="D1027">
        <v>20</v>
      </c>
    </row>
    <row r="1028" spans="1:4" x14ac:dyDescent="0.4">
      <c r="A1028" s="709">
        <v>0.13368055555555555</v>
      </c>
      <c r="B1028">
        <v>100</v>
      </c>
      <c r="C1028">
        <v>90.87</v>
      </c>
      <c r="D1028">
        <v>20</v>
      </c>
    </row>
    <row r="1029" spans="1:4" x14ac:dyDescent="0.4">
      <c r="A1029" s="709">
        <v>0.1337962962962963</v>
      </c>
      <c r="B1029">
        <v>100</v>
      </c>
      <c r="C1029">
        <v>90.96</v>
      </c>
      <c r="D1029">
        <v>20</v>
      </c>
    </row>
    <row r="1030" spans="1:4" x14ac:dyDescent="0.4">
      <c r="A1030" s="709">
        <v>0.13391203703703702</v>
      </c>
      <c r="B1030">
        <v>100</v>
      </c>
      <c r="C1030">
        <v>90.97</v>
      </c>
      <c r="D1030">
        <v>20</v>
      </c>
    </row>
    <row r="1031" spans="1:4" x14ac:dyDescent="0.4">
      <c r="A1031" s="709">
        <v>0.13402777777777777</v>
      </c>
      <c r="B1031">
        <v>100</v>
      </c>
      <c r="C1031">
        <v>90.78</v>
      </c>
      <c r="D1031">
        <v>20</v>
      </c>
    </row>
    <row r="1032" spans="1:4" x14ac:dyDescent="0.4">
      <c r="A1032" s="709">
        <v>0.13414351851851852</v>
      </c>
      <c r="B1032">
        <v>100</v>
      </c>
      <c r="C1032">
        <v>90.78</v>
      </c>
      <c r="D1032">
        <v>20</v>
      </c>
    </row>
    <row r="1033" spans="1:4" x14ac:dyDescent="0.4">
      <c r="A1033" s="709">
        <v>0.13425925925925927</v>
      </c>
      <c r="B1033">
        <v>100</v>
      </c>
      <c r="C1033">
        <v>90.86</v>
      </c>
      <c r="D1033">
        <v>20</v>
      </c>
    </row>
    <row r="1034" spans="1:4" x14ac:dyDescent="0.4">
      <c r="A1034" s="709">
        <v>0.13437499999999999</v>
      </c>
      <c r="B1034">
        <v>100</v>
      </c>
      <c r="C1034">
        <v>90.67</v>
      </c>
      <c r="D1034">
        <v>20</v>
      </c>
    </row>
    <row r="1035" spans="1:4" x14ac:dyDescent="0.4">
      <c r="A1035" s="709">
        <v>0.13449074074074074</v>
      </c>
      <c r="B1035">
        <v>100</v>
      </c>
      <c r="C1035">
        <v>90.76</v>
      </c>
      <c r="D1035">
        <v>20</v>
      </c>
    </row>
    <row r="1036" spans="1:4" x14ac:dyDescent="0.4">
      <c r="A1036" s="709">
        <v>0.13460648148148149</v>
      </c>
      <c r="B1036">
        <v>100</v>
      </c>
      <c r="C1036">
        <v>90.66</v>
      </c>
      <c r="D1036">
        <v>20</v>
      </c>
    </row>
    <row r="1037" spans="1:4" x14ac:dyDescent="0.4">
      <c r="A1037" s="709">
        <v>0.13472222222222222</v>
      </c>
      <c r="B1037">
        <v>100</v>
      </c>
      <c r="C1037">
        <v>90.57</v>
      </c>
      <c r="D1037">
        <v>20</v>
      </c>
    </row>
    <row r="1038" spans="1:4" x14ac:dyDescent="0.4">
      <c r="A1038" s="709">
        <v>0.13483796296296297</v>
      </c>
      <c r="B1038">
        <v>100</v>
      </c>
      <c r="C1038">
        <v>90.58</v>
      </c>
      <c r="D1038">
        <v>20</v>
      </c>
    </row>
    <row r="1039" spans="1:4" x14ac:dyDescent="0.4">
      <c r="A1039" s="709">
        <v>0.13495370370370371</v>
      </c>
      <c r="B1039">
        <v>100</v>
      </c>
      <c r="C1039">
        <v>90.58</v>
      </c>
      <c r="D1039">
        <v>20</v>
      </c>
    </row>
    <row r="1040" spans="1:4" x14ac:dyDescent="0.4">
      <c r="A1040" s="709">
        <v>0.13506944444444444</v>
      </c>
      <c r="B1040">
        <v>100</v>
      </c>
      <c r="C1040">
        <v>90.66</v>
      </c>
      <c r="D1040">
        <v>20</v>
      </c>
    </row>
    <row r="1041" spans="1:4" x14ac:dyDescent="0.4">
      <c r="A1041" s="709">
        <v>0.13518518518518519</v>
      </c>
      <c r="B1041">
        <v>100</v>
      </c>
      <c r="C1041">
        <v>90.57</v>
      </c>
      <c r="D1041">
        <v>20</v>
      </c>
    </row>
    <row r="1042" spans="1:4" x14ac:dyDescent="0.4">
      <c r="A1042" s="709">
        <v>0.13530092592592594</v>
      </c>
      <c r="B1042">
        <v>100</v>
      </c>
      <c r="C1042">
        <v>90.76</v>
      </c>
      <c r="D1042">
        <v>20</v>
      </c>
    </row>
    <row r="1043" spans="1:4" x14ac:dyDescent="0.4">
      <c r="A1043" s="709">
        <v>0.13541666666666666</v>
      </c>
      <c r="B1043">
        <v>100</v>
      </c>
      <c r="C1043">
        <v>90.76</v>
      </c>
      <c r="D1043">
        <v>20</v>
      </c>
    </row>
    <row r="1044" spans="1:4" x14ac:dyDescent="0.4">
      <c r="A1044" s="709">
        <v>0.13553240740740741</v>
      </c>
      <c r="B1044">
        <v>100</v>
      </c>
      <c r="C1044">
        <v>90.66</v>
      </c>
      <c r="D1044">
        <v>20</v>
      </c>
    </row>
    <row r="1045" spans="1:4" x14ac:dyDescent="0.4">
      <c r="A1045" s="709">
        <v>0.13564814814814816</v>
      </c>
      <c r="B1045">
        <v>100</v>
      </c>
      <c r="C1045">
        <v>90.66</v>
      </c>
      <c r="D1045">
        <v>20</v>
      </c>
    </row>
    <row r="1046" spans="1:4" x14ac:dyDescent="0.4">
      <c r="A1046" s="709">
        <v>0.13576388888888888</v>
      </c>
      <c r="B1046">
        <v>100</v>
      </c>
      <c r="C1046">
        <v>90.66</v>
      </c>
      <c r="D1046">
        <v>20</v>
      </c>
    </row>
    <row r="1047" spans="1:4" x14ac:dyDescent="0.4">
      <c r="A1047" s="709">
        <v>0.13587962962962963</v>
      </c>
      <c r="B1047">
        <v>100</v>
      </c>
      <c r="C1047">
        <v>90.76</v>
      </c>
      <c r="D1047">
        <v>20</v>
      </c>
    </row>
    <row r="1048" spans="1:4" x14ac:dyDescent="0.4">
      <c r="A1048" s="709">
        <v>0.13599537037037038</v>
      </c>
      <c r="B1048">
        <v>100</v>
      </c>
      <c r="C1048">
        <v>90.74</v>
      </c>
      <c r="D1048">
        <v>20</v>
      </c>
    </row>
    <row r="1049" spans="1:4" x14ac:dyDescent="0.4">
      <c r="A1049" s="709">
        <v>0.1361111111111111</v>
      </c>
      <c r="B1049">
        <v>100</v>
      </c>
      <c r="C1049">
        <v>90.74</v>
      </c>
      <c r="D1049">
        <v>20</v>
      </c>
    </row>
    <row r="1050" spans="1:4" x14ac:dyDescent="0.4">
      <c r="A1050" s="709">
        <v>0.13622685185185185</v>
      </c>
      <c r="B1050">
        <v>100</v>
      </c>
      <c r="C1050">
        <v>90.76</v>
      </c>
      <c r="D1050">
        <v>20</v>
      </c>
    </row>
    <row r="1051" spans="1:4" x14ac:dyDescent="0.4">
      <c r="A1051" s="709">
        <v>0.1363425925925926</v>
      </c>
      <c r="B1051">
        <v>100</v>
      </c>
      <c r="C1051">
        <v>90.82</v>
      </c>
      <c r="D1051">
        <v>20</v>
      </c>
    </row>
    <row r="1052" spans="1:4" x14ac:dyDescent="0.4">
      <c r="A1052" s="709">
        <v>0.13645833333333332</v>
      </c>
      <c r="B1052">
        <v>100</v>
      </c>
      <c r="C1052">
        <v>90.65</v>
      </c>
      <c r="D1052">
        <v>20</v>
      </c>
    </row>
    <row r="1053" spans="1:4" x14ac:dyDescent="0.4">
      <c r="A1053" s="709">
        <v>0.13657407407407407</v>
      </c>
      <c r="B1053">
        <v>100</v>
      </c>
      <c r="C1053">
        <v>90.74</v>
      </c>
      <c r="D1053">
        <v>20</v>
      </c>
    </row>
    <row r="1054" spans="1:4" x14ac:dyDescent="0.4">
      <c r="A1054" s="709">
        <v>0.13668981481481482</v>
      </c>
      <c r="B1054">
        <v>100</v>
      </c>
      <c r="C1054">
        <v>90.74</v>
      </c>
      <c r="D1054">
        <v>20</v>
      </c>
    </row>
    <row r="1055" spans="1:4" x14ac:dyDescent="0.4">
      <c r="A1055" s="709">
        <v>0.13680555555555557</v>
      </c>
      <c r="B1055">
        <v>100</v>
      </c>
      <c r="C1055">
        <v>90.74</v>
      </c>
      <c r="D1055">
        <v>20</v>
      </c>
    </row>
    <row r="1056" spans="1:4" x14ac:dyDescent="0.4">
      <c r="A1056" s="709">
        <v>0.13692129629629629</v>
      </c>
      <c r="B1056">
        <v>100</v>
      </c>
      <c r="C1056">
        <v>90.74</v>
      </c>
      <c r="D1056">
        <v>20</v>
      </c>
    </row>
    <row r="1057" spans="1:4" x14ac:dyDescent="0.4">
      <c r="A1057" s="709">
        <v>0.13703703703703704</v>
      </c>
      <c r="B1057">
        <v>100</v>
      </c>
      <c r="C1057">
        <v>90.84</v>
      </c>
      <c r="D1057">
        <v>20</v>
      </c>
    </row>
    <row r="1058" spans="1:4" x14ac:dyDescent="0.4">
      <c r="A1058" s="709">
        <v>0.13715277777777779</v>
      </c>
      <c r="B1058">
        <v>100</v>
      </c>
      <c r="C1058">
        <v>91.02</v>
      </c>
      <c r="D1058">
        <v>20</v>
      </c>
    </row>
    <row r="1059" spans="1:4" x14ac:dyDescent="0.4">
      <c r="A1059" s="709">
        <v>0.13726851851851851</v>
      </c>
      <c r="B1059">
        <v>100</v>
      </c>
      <c r="C1059">
        <v>91.02</v>
      </c>
      <c r="D1059">
        <v>20</v>
      </c>
    </row>
    <row r="1060" spans="1:4" x14ac:dyDescent="0.4">
      <c r="A1060" s="709">
        <v>0.13738425925925926</v>
      </c>
      <c r="B1060">
        <v>100</v>
      </c>
      <c r="C1060">
        <v>90.85</v>
      </c>
      <c r="D1060">
        <v>20</v>
      </c>
    </row>
    <row r="1061" spans="1:4" x14ac:dyDescent="0.4">
      <c r="A1061" s="709">
        <v>0.13750000000000001</v>
      </c>
      <c r="B1061">
        <v>100</v>
      </c>
      <c r="C1061">
        <v>90.76</v>
      </c>
      <c r="D1061">
        <v>20</v>
      </c>
    </row>
    <row r="1062" spans="1:4" x14ac:dyDescent="0.4">
      <c r="A1062" s="709">
        <v>0.13761574074074073</v>
      </c>
      <c r="B1062">
        <v>100</v>
      </c>
      <c r="C1062">
        <v>90.93</v>
      </c>
      <c r="D1062">
        <v>20</v>
      </c>
    </row>
    <row r="1063" spans="1:4" x14ac:dyDescent="0.4">
      <c r="A1063" s="709">
        <v>0.13773148148148148</v>
      </c>
      <c r="B1063">
        <v>100</v>
      </c>
      <c r="C1063">
        <v>90.93</v>
      </c>
      <c r="D1063">
        <v>20</v>
      </c>
    </row>
    <row r="1064" spans="1:4" x14ac:dyDescent="0.4">
      <c r="A1064" s="709">
        <v>0.13784722222222223</v>
      </c>
      <c r="B1064">
        <v>100</v>
      </c>
      <c r="C1064">
        <v>91.02</v>
      </c>
      <c r="D1064">
        <v>20</v>
      </c>
    </row>
    <row r="1065" spans="1:4" x14ac:dyDescent="0.4">
      <c r="A1065" s="709">
        <v>0.13796296296296295</v>
      </c>
      <c r="B1065">
        <v>100</v>
      </c>
      <c r="C1065">
        <v>91.03</v>
      </c>
      <c r="D1065">
        <v>20</v>
      </c>
    </row>
    <row r="1066" spans="1:4" x14ac:dyDescent="0.4">
      <c r="A1066" s="709">
        <v>0.1380787037037037</v>
      </c>
      <c r="B1066">
        <v>100</v>
      </c>
      <c r="C1066">
        <v>91.03</v>
      </c>
      <c r="D1066">
        <v>20</v>
      </c>
    </row>
    <row r="1067" spans="1:4" x14ac:dyDescent="0.4">
      <c r="A1067" s="709">
        <v>0.13819444444444445</v>
      </c>
      <c r="B1067">
        <v>100</v>
      </c>
      <c r="C1067">
        <v>91.13</v>
      </c>
      <c r="D1067">
        <v>20</v>
      </c>
    </row>
    <row r="1068" spans="1:4" x14ac:dyDescent="0.4">
      <c r="A1068" s="709">
        <v>0.13831018518518517</v>
      </c>
      <c r="B1068">
        <v>100</v>
      </c>
      <c r="C1068">
        <v>91.03</v>
      </c>
      <c r="D1068">
        <v>20</v>
      </c>
    </row>
    <row r="1069" spans="1:4" x14ac:dyDescent="0.4">
      <c r="A1069" s="709">
        <v>0.13842592592592592</v>
      </c>
      <c r="B1069">
        <v>100</v>
      </c>
      <c r="C1069">
        <v>91.03</v>
      </c>
      <c r="D1069">
        <v>20</v>
      </c>
    </row>
    <row r="1070" spans="1:4" x14ac:dyDescent="0.4">
      <c r="A1070" s="709">
        <v>0.13854166666666667</v>
      </c>
      <c r="B1070">
        <v>100</v>
      </c>
      <c r="C1070">
        <v>91.02</v>
      </c>
      <c r="D1070">
        <v>20</v>
      </c>
    </row>
    <row r="1071" spans="1:4" x14ac:dyDescent="0.4">
      <c r="A1071" s="709">
        <v>0.1386574074074074</v>
      </c>
      <c r="B1071">
        <v>100</v>
      </c>
      <c r="C1071">
        <v>90.94</v>
      </c>
      <c r="D1071">
        <v>20</v>
      </c>
    </row>
    <row r="1072" spans="1:4" x14ac:dyDescent="0.4">
      <c r="A1072" s="709">
        <v>0.13877314814814815</v>
      </c>
      <c r="B1072">
        <v>100</v>
      </c>
      <c r="C1072">
        <v>90.93</v>
      </c>
      <c r="D1072">
        <v>20</v>
      </c>
    </row>
    <row r="1073" spans="1:4" x14ac:dyDescent="0.4">
      <c r="A1073" s="709">
        <v>0.1388888888888889</v>
      </c>
      <c r="B1073">
        <v>100</v>
      </c>
      <c r="C1073">
        <v>90.66</v>
      </c>
      <c r="D1073">
        <v>20</v>
      </c>
    </row>
    <row r="1074" spans="1:4" x14ac:dyDescent="0.4">
      <c r="A1074" s="709">
        <v>0.13900462962962962</v>
      </c>
      <c r="B1074">
        <v>100</v>
      </c>
      <c r="C1074">
        <v>90.74</v>
      </c>
      <c r="D1074">
        <v>20</v>
      </c>
    </row>
    <row r="1075" spans="1:4" x14ac:dyDescent="0.4">
      <c r="A1075" s="709">
        <v>0.13912037037037037</v>
      </c>
      <c r="B1075">
        <v>100</v>
      </c>
      <c r="C1075">
        <v>90.82</v>
      </c>
      <c r="D1075">
        <v>20</v>
      </c>
    </row>
    <row r="1076" spans="1:4" x14ac:dyDescent="0.4">
      <c r="A1076" s="709">
        <v>0.13923611111111112</v>
      </c>
      <c r="B1076">
        <v>100</v>
      </c>
      <c r="C1076">
        <v>90.74</v>
      </c>
      <c r="D1076">
        <v>20</v>
      </c>
    </row>
    <row r="1077" spans="1:4" x14ac:dyDescent="0.4">
      <c r="A1077" s="709">
        <v>0.13935185185185187</v>
      </c>
      <c r="B1077">
        <v>100</v>
      </c>
      <c r="C1077">
        <v>90.66</v>
      </c>
      <c r="D1077">
        <v>20</v>
      </c>
    </row>
    <row r="1078" spans="1:4" x14ac:dyDescent="0.4">
      <c r="A1078" s="709">
        <v>0.13946759259259259</v>
      </c>
      <c r="B1078">
        <v>100</v>
      </c>
      <c r="C1078">
        <v>90.76</v>
      </c>
      <c r="D1078">
        <v>20</v>
      </c>
    </row>
    <row r="1079" spans="1:4" x14ac:dyDescent="0.4">
      <c r="A1079" s="709">
        <v>0.13958333333333334</v>
      </c>
      <c r="B1079">
        <v>100</v>
      </c>
      <c r="C1079">
        <v>90.93</v>
      </c>
      <c r="D1079">
        <v>20</v>
      </c>
    </row>
    <row r="1080" spans="1:4" x14ac:dyDescent="0.4">
      <c r="A1080" s="709">
        <v>0.13969907407407409</v>
      </c>
      <c r="B1080">
        <v>100</v>
      </c>
      <c r="C1080">
        <v>90.84</v>
      </c>
      <c r="D1080">
        <v>20</v>
      </c>
    </row>
    <row r="1081" spans="1:4" x14ac:dyDescent="0.4">
      <c r="A1081" s="709">
        <v>0.13981481481481481</v>
      </c>
      <c r="B1081">
        <v>100</v>
      </c>
      <c r="C1081">
        <v>90.76</v>
      </c>
      <c r="D1081">
        <v>20</v>
      </c>
    </row>
    <row r="1082" spans="1:4" x14ac:dyDescent="0.4">
      <c r="A1082" s="709">
        <v>0.13993055555555556</v>
      </c>
      <c r="B1082">
        <v>100</v>
      </c>
      <c r="C1082">
        <v>90.93</v>
      </c>
      <c r="D1082">
        <v>20</v>
      </c>
    </row>
    <row r="1083" spans="1:4" x14ac:dyDescent="0.4">
      <c r="A1083" s="709">
        <v>0.14004629629629631</v>
      </c>
      <c r="B1083">
        <v>100</v>
      </c>
      <c r="C1083">
        <v>90.66</v>
      </c>
      <c r="D1083">
        <v>20</v>
      </c>
    </row>
    <row r="1084" spans="1:4" x14ac:dyDescent="0.4">
      <c r="A1084" s="709">
        <v>0.14016203703703703</v>
      </c>
      <c r="B1084">
        <v>100</v>
      </c>
      <c r="C1084">
        <v>90.65</v>
      </c>
      <c r="D1084">
        <v>20</v>
      </c>
    </row>
    <row r="1085" spans="1:4" x14ac:dyDescent="0.4">
      <c r="A1085" s="709">
        <v>0.14027777777777778</v>
      </c>
      <c r="B1085">
        <v>100</v>
      </c>
      <c r="C1085">
        <v>90.74</v>
      </c>
      <c r="D1085">
        <v>20</v>
      </c>
    </row>
    <row r="1086" spans="1:4" x14ac:dyDescent="0.4">
      <c r="A1086" s="709">
        <v>0.14039351851851853</v>
      </c>
      <c r="B1086">
        <v>100</v>
      </c>
      <c r="C1086">
        <v>90.84</v>
      </c>
      <c r="D1086">
        <v>20</v>
      </c>
    </row>
    <row r="1087" spans="1:4" x14ac:dyDescent="0.4">
      <c r="A1087" s="709">
        <v>0.14050925925925925</v>
      </c>
      <c r="B1087">
        <v>100</v>
      </c>
      <c r="C1087">
        <v>90.92</v>
      </c>
      <c r="D1087">
        <v>20</v>
      </c>
    </row>
    <row r="1088" spans="1:4" x14ac:dyDescent="0.4">
      <c r="A1088" s="709">
        <v>0.140625</v>
      </c>
      <c r="B1088">
        <v>100</v>
      </c>
      <c r="C1088">
        <v>90.84</v>
      </c>
      <c r="D1088">
        <v>20</v>
      </c>
    </row>
    <row r="1089" spans="1:4" x14ac:dyDescent="0.4">
      <c r="A1089" s="709">
        <v>0.14074074074074075</v>
      </c>
      <c r="B1089">
        <v>100</v>
      </c>
      <c r="C1089">
        <v>90.82</v>
      </c>
      <c r="D1089">
        <v>20</v>
      </c>
    </row>
    <row r="1090" spans="1:4" x14ac:dyDescent="0.4">
      <c r="A1090" s="709">
        <v>0.14085648148148147</v>
      </c>
      <c r="B1090">
        <v>100</v>
      </c>
      <c r="C1090">
        <v>90.65</v>
      </c>
      <c r="D1090">
        <v>20</v>
      </c>
    </row>
    <row r="1091" spans="1:4" x14ac:dyDescent="0.4">
      <c r="A1091" s="709">
        <v>0.14097222222222222</v>
      </c>
      <c r="B1091">
        <v>100</v>
      </c>
      <c r="C1091">
        <v>90.82</v>
      </c>
      <c r="D1091">
        <v>20</v>
      </c>
    </row>
    <row r="1092" spans="1:4" x14ac:dyDescent="0.4">
      <c r="A1092" s="709">
        <v>0.14108796296296297</v>
      </c>
      <c r="B1092">
        <v>100</v>
      </c>
      <c r="C1092">
        <v>90.84</v>
      </c>
      <c r="D1092">
        <v>20</v>
      </c>
    </row>
    <row r="1093" spans="1:4" x14ac:dyDescent="0.4">
      <c r="A1093" s="709">
        <v>0.14120370370370369</v>
      </c>
      <c r="B1093">
        <v>100</v>
      </c>
      <c r="C1093">
        <v>90.74</v>
      </c>
      <c r="D1093">
        <v>20</v>
      </c>
    </row>
    <row r="1094" spans="1:4" x14ac:dyDescent="0.4">
      <c r="A1094" s="709">
        <v>0.14131944444444444</v>
      </c>
      <c r="B1094">
        <v>100</v>
      </c>
      <c r="C1094">
        <v>90.74</v>
      </c>
      <c r="D1094">
        <v>20</v>
      </c>
    </row>
    <row r="1095" spans="1:4" x14ac:dyDescent="0.4">
      <c r="A1095" s="709">
        <v>0.14143518518518519</v>
      </c>
      <c r="B1095">
        <v>100</v>
      </c>
      <c r="C1095">
        <v>90.84</v>
      </c>
      <c r="D1095">
        <v>20</v>
      </c>
    </row>
    <row r="1096" spans="1:4" x14ac:dyDescent="0.4">
      <c r="A1096" s="709">
        <v>0.14155092592592591</v>
      </c>
      <c r="B1096">
        <v>100</v>
      </c>
      <c r="C1096">
        <v>90.92</v>
      </c>
      <c r="D1096">
        <v>20</v>
      </c>
    </row>
    <row r="1097" spans="1:4" x14ac:dyDescent="0.4">
      <c r="A1097" s="709">
        <v>0.14166666666666666</v>
      </c>
      <c r="B1097">
        <v>100</v>
      </c>
      <c r="C1097">
        <v>90.84</v>
      </c>
      <c r="D1097">
        <v>20</v>
      </c>
    </row>
    <row r="1098" spans="1:4" x14ac:dyDescent="0.4">
      <c r="A1098" s="709">
        <v>0.14178240740740741</v>
      </c>
      <c r="B1098">
        <v>100</v>
      </c>
      <c r="C1098">
        <v>91.02</v>
      </c>
      <c r="D1098">
        <v>20</v>
      </c>
    </row>
    <row r="1099" spans="1:4" x14ac:dyDescent="0.4">
      <c r="A1099" s="709">
        <v>0.14189814814814813</v>
      </c>
      <c r="B1099">
        <v>100</v>
      </c>
      <c r="C1099">
        <v>90.93</v>
      </c>
      <c r="D1099">
        <v>20</v>
      </c>
    </row>
    <row r="1100" spans="1:4" x14ac:dyDescent="0.4">
      <c r="A1100" s="709">
        <v>0.14201388888888888</v>
      </c>
      <c r="B1100">
        <v>100</v>
      </c>
      <c r="C1100">
        <v>90.84</v>
      </c>
      <c r="D1100">
        <v>20</v>
      </c>
    </row>
    <row r="1101" spans="1:4" x14ac:dyDescent="0.4">
      <c r="A1101" s="709">
        <v>0.14212962962962963</v>
      </c>
      <c r="B1101">
        <v>100</v>
      </c>
      <c r="C1101">
        <v>91.02</v>
      </c>
      <c r="D1101">
        <v>20</v>
      </c>
    </row>
    <row r="1102" spans="1:4" x14ac:dyDescent="0.4">
      <c r="A1102" s="709">
        <v>0.14224537037037038</v>
      </c>
      <c r="B1102">
        <v>100</v>
      </c>
      <c r="C1102">
        <v>91.2</v>
      </c>
      <c r="D1102">
        <v>20</v>
      </c>
    </row>
    <row r="1103" spans="1:4" x14ac:dyDescent="0.4">
      <c r="A1103" s="709">
        <v>0.1423611111111111</v>
      </c>
      <c r="B1103">
        <v>100</v>
      </c>
      <c r="C1103">
        <v>91.2</v>
      </c>
      <c r="D1103">
        <v>20</v>
      </c>
    </row>
    <row r="1104" spans="1:4" x14ac:dyDescent="0.4">
      <c r="A1104" s="709">
        <v>0.14247685185185185</v>
      </c>
      <c r="B1104">
        <v>100</v>
      </c>
      <c r="C1104">
        <v>91.3</v>
      </c>
      <c r="D1104">
        <v>20</v>
      </c>
    </row>
    <row r="1105" spans="1:4" x14ac:dyDescent="0.4">
      <c r="A1105" s="709">
        <v>0.1425925925925926</v>
      </c>
      <c r="B1105">
        <v>100</v>
      </c>
      <c r="C1105">
        <v>91.2</v>
      </c>
      <c r="D1105">
        <v>20</v>
      </c>
    </row>
    <row r="1106" spans="1:4" x14ac:dyDescent="0.4">
      <c r="A1106" s="709">
        <v>0.14270833333333333</v>
      </c>
      <c r="B1106">
        <v>100</v>
      </c>
      <c r="C1106">
        <v>91.2</v>
      </c>
      <c r="D1106">
        <v>20</v>
      </c>
    </row>
    <row r="1107" spans="1:4" x14ac:dyDescent="0.4">
      <c r="A1107" s="709">
        <v>0.14282407407407408</v>
      </c>
      <c r="B1107">
        <v>100</v>
      </c>
      <c r="C1107">
        <v>91.13</v>
      </c>
      <c r="D1107">
        <v>20</v>
      </c>
    </row>
    <row r="1108" spans="1:4" x14ac:dyDescent="0.4">
      <c r="A1108" s="709">
        <v>0.14293981481481483</v>
      </c>
      <c r="B1108">
        <v>100</v>
      </c>
      <c r="C1108">
        <v>91.2</v>
      </c>
      <c r="D1108">
        <v>20</v>
      </c>
    </row>
    <row r="1109" spans="1:4" x14ac:dyDescent="0.4">
      <c r="A1109" s="709">
        <v>0.14305555555555555</v>
      </c>
      <c r="B1109">
        <v>100</v>
      </c>
      <c r="C1109">
        <v>91.02</v>
      </c>
      <c r="D1109">
        <v>20</v>
      </c>
    </row>
    <row r="1110" spans="1:4" x14ac:dyDescent="0.4">
      <c r="A1110" s="709">
        <v>0.1431712962962963</v>
      </c>
      <c r="B1110">
        <v>100</v>
      </c>
      <c r="C1110">
        <v>91.03</v>
      </c>
      <c r="D1110">
        <v>20</v>
      </c>
    </row>
    <row r="1111" spans="1:4" x14ac:dyDescent="0.4">
      <c r="A1111" s="709">
        <v>0.14328703703703705</v>
      </c>
      <c r="B1111">
        <v>100</v>
      </c>
      <c r="C1111">
        <v>91.13</v>
      </c>
      <c r="D1111">
        <v>20</v>
      </c>
    </row>
    <row r="1112" spans="1:4" x14ac:dyDescent="0.4">
      <c r="A1112" s="709">
        <v>0.14340277777777777</v>
      </c>
      <c r="B1112">
        <v>100</v>
      </c>
      <c r="C1112">
        <v>91.2</v>
      </c>
      <c r="D1112">
        <v>20</v>
      </c>
    </row>
    <row r="1113" spans="1:4" x14ac:dyDescent="0.4">
      <c r="A1113" s="709">
        <v>0.14351851851851852</v>
      </c>
      <c r="B1113">
        <v>100</v>
      </c>
      <c r="C1113">
        <v>91.11</v>
      </c>
      <c r="D1113">
        <v>20</v>
      </c>
    </row>
    <row r="1114" spans="1:4" x14ac:dyDescent="0.4">
      <c r="A1114" s="709">
        <v>0.14363425925925927</v>
      </c>
      <c r="B1114">
        <v>100</v>
      </c>
      <c r="C1114">
        <v>91.11</v>
      </c>
      <c r="D1114">
        <v>20</v>
      </c>
    </row>
    <row r="1115" spans="1:4" x14ac:dyDescent="0.4">
      <c r="A1115" s="709">
        <v>0.14374999999999999</v>
      </c>
      <c r="B1115">
        <v>100</v>
      </c>
      <c r="C1115">
        <v>90.93</v>
      </c>
      <c r="D1115">
        <v>20</v>
      </c>
    </row>
    <row r="1116" spans="1:4" x14ac:dyDescent="0.4">
      <c r="A1116" s="709">
        <v>0.14386574074074074</v>
      </c>
      <c r="B1116">
        <v>100</v>
      </c>
      <c r="C1116">
        <v>91.02</v>
      </c>
      <c r="D1116">
        <v>20</v>
      </c>
    </row>
    <row r="1117" spans="1:4" x14ac:dyDescent="0.4">
      <c r="A1117" s="709">
        <v>0.14398148148148149</v>
      </c>
      <c r="B1117">
        <v>100</v>
      </c>
      <c r="C1117">
        <v>91.1</v>
      </c>
      <c r="D1117">
        <v>20</v>
      </c>
    </row>
    <row r="1118" spans="1:4" x14ac:dyDescent="0.4">
      <c r="A1118" s="709">
        <v>0.14409722222222221</v>
      </c>
      <c r="B1118">
        <v>100</v>
      </c>
      <c r="C1118">
        <v>91.01</v>
      </c>
      <c r="D1118">
        <v>20</v>
      </c>
    </row>
    <row r="1119" spans="1:4" x14ac:dyDescent="0.4">
      <c r="A1119" s="709">
        <v>0.14421296296296296</v>
      </c>
      <c r="B1119">
        <v>100</v>
      </c>
      <c r="C1119">
        <v>90.93</v>
      </c>
      <c r="D1119">
        <v>20</v>
      </c>
    </row>
    <row r="1120" spans="1:4" x14ac:dyDescent="0.4">
      <c r="A1120" s="709">
        <v>0.14432870370370371</v>
      </c>
      <c r="B1120">
        <v>100</v>
      </c>
      <c r="C1120">
        <v>91.01</v>
      </c>
      <c r="D1120">
        <v>20</v>
      </c>
    </row>
    <row r="1121" spans="1:4" x14ac:dyDescent="0.4">
      <c r="A1121" s="709">
        <v>0.14444444444444443</v>
      </c>
      <c r="B1121">
        <v>100</v>
      </c>
      <c r="C1121">
        <v>90.93</v>
      </c>
      <c r="D1121">
        <v>20</v>
      </c>
    </row>
    <row r="1122" spans="1:4" x14ac:dyDescent="0.4">
      <c r="A1122" s="709">
        <v>0.14456018518518518</v>
      </c>
      <c r="B1122">
        <v>100</v>
      </c>
      <c r="C1122">
        <v>90.84</v>
      </c>
      <c r="D1122">
        <v>20</v>
      </c>
    </row>
    <row r="1123" spans="1:4" x14ac:dyDescent="0.4">
      <c r="A1123" s="709">
        <v>0.14467592592592593</v>
      </c>
      <c r="B1123">
        <v>100</v>
      </c>
      <c r="C1123">
        <v>90.82</v>
      </c>
      <c r="D1123">
        <v>20</v>
      </c>
    </row>
    <row r="1124" spans="1:4" x14ac:dyDescent="0.4">
      <c r="A1124" s="709">
        <v>0.14479166666666668</v>
      </c>
      <c r="B1124">
        <v>100</v>
      </c>
      <c r="C1124">
        <v>90.82</v>
      </c>
      <c r="D1124">
        <v>20</v>
      </c>
    </row>
    <row r="1125" spans="1:4" x14ac:dyDescent="0.4">
      <c r="A1125" s="709">
        <v>0.1449074074074074</v>
      </c>
      <c r="B1125">
        <v>100</v>
      </c>
      <c r="C1125">
        <v>90.74</v>
      </c>
      <c r="D1125">
        <v>20</v>
      </c>
    </row>
    <row r="1126" spans="1:4" x14ac:dyDescent="0.4">
      <c r="A1126" s="709">
        <v>0.14502314814814815</v>
      </c>
      <c r="B1126">
        <v>100</v>
      </c>
      <c r="C1126">
        <v>90.74</v>
      </c>
      <c r="D1126">
        <v>20</v>
      </c>
    </row>
    <row r="1127" spans="1:4" x14ac:dyDescent="0.4">
      <c r="A1127" s="709">
        <v>0.1451388888888889</v>
      </c>
      <c r="B1127">
        <v>100</v>
      </c>
      <c r="C1127">
        <v>90.82</v>
      </c>
      <c r="D1127">
        <v>20</v>
      </c>
    </row>
    <row r="1128" spans="1:4" x14ac:dyDescent="0.4">
      <c r="A1128" s="709">
        <v>0.14525462962962962</v>
      </c>
      <c r="B1128">
        <v>100</v>
      </c>
      <c r="C1128">
        <v>90.82</v>
      </c>
      <c r="D1128">
        <v>20</v>
      </c>
    </row>
    <row r="1129" spans="1:4" x14ac:dyDescent="0.4">
      <c r="A1129" s="709">
        <v>0.14537037037037037</v>
      </c>
      <c r="B1129">
        <v>100</v>
      </c>
      <c r="C1129">
        <v>90.93</v>
      </c>
      <c r="D1129">
        <v>20</v>
      </c>
    </row>
    <row r="1130" spans="1:4" x14ac:dyDescent="0.4">
      <c r="A1130" s="709">
        <v>0.14548611111111112</v>
      </c>
      <c r="B1130">
        <v>100</v>
      </c>
      <c r="C1130">
        <v>91.01</v>
      </c>
      <c r="D1130">
        <v>20</v>
      </c>
    </row>
    <row r="1131" spans="1:4" x14ac:dyDescent="0.4">
      <c r="A1131" s="709">
        <v>0.14560185185185184</v>
      </c>
      <c r="B1131">
        <v>100</v>
      </c>
      <c r="C1131">
        <v>91.01</v>
      </c>
      <c r="D1131">
        <v>20</v>
      </c>
    </row>
    <row r="1132" spans="1:4" x14ac:dyDescent="0.4">
      <c r="A1132" s="709">
        <v>0.14571759259259259</v>
      </c>
      <c r="B1132">
        <v>100</v>
      </c>
      <c r="C1132">
        <v>90.92</v>
      </c>
      <c r="D1132">
        <v>20</v>
      </c>
    </row>
    <row r="1133" spans="1:4" x14ac:dyDescent="0.4">
      <c r="A1133" s="709">
        <v>0.14583333333333334</v>
      </c>
      <c r="B1133">
        <v>100</v>
      </c>
      <c r="C1133">
        <v>90.92</v>
      </c>
      <c r="D1133">
        <v>20</v>
      </c>
    </row>
    <row r="1134" spans="1:4" x14ac:dyDescent="0.4">
      <c r="A1134" s="709">
        <v>0.14594907407407406</v>
      </c>
      <c r="B1134">
        <v>100</v>
      </c>
      <c r="C1134">
        <v>90.92</v>
      </c>
      <c r="D1134">
        <v>20</v>
      </c>
    </row>
    <row r="1135" spans="1:4" x14ac:dyDescent="0.4">
      <c r="A1135" s="709">
        <v>0.14606481481481481</v>
      </c>
      <c r="B1135">
        <v>100</v>
      </c>
      <c r="C1135">
        <v>90.92</v>
      </c>
      <c r="D1135">
        <v>20</v>
      </c>
    </row>
    <row r="1136" spans="1:4" x14ac:dyDescent="0.4">
      <c r="A1136" s="709">
        <v>0.14618055555555556</v>
      </c>
      <c r="B1136">
        <v>100</v>
      </c>
      <c r="C1136">
        <v>91.1</v>
      </c>
      <c r="D1136">
        <v>20</v>
      </c>
    </row>
    <row r="1137" spans="1:4" x14ac:dyDescent="0.4">
      <c r="A1137" s="709">
        <v>0.14629629629629629</v>
      </c>
      <c r="B1137">
        <v>100</v>
      </c>
      <c r="C1137">
        <v>91.1</v>
      </c>
      <c r="D1137">
        <v>20</v>
      </c>
    </row>
    <row r="1138" spans="1:4" x14ac:dyDescent="0.4">
      <c r="A1138" s="709">
        <v>0.14641203703703703</v>
      </c>
      <c r="B1138">
        <v>100</v>
      </c>
      <c r="C1138">
        <v>91.01</v>
      </c>
      <c r="D1138">
        <v>20</v>
      </c>
    </row>
    <row r="1139" spans="1:4" x14ac:dyDescent="0.4">
      <c r="A1139" s="709">
        <v>0.14652777777777778</v>
      </c>
      <c r="B1139">
        <v>100</v>
      </c>
      <c r="C1139">
        <v>90.92</v>
      </c>
      <c r="D1139">
        <v>20</v>
      </c>
    </row>
    <row r="1140" spans="1:4" x14ac:dyDescent="0.4">
      <c r="A1140" s="709">
        <v>0.14664351851851851</v>
      </c>
      <c r="B1140">
        <v>100</v>
      </c>
      <c r="C1140">
        <v>91.01</v>
      </c>
      <c r="D1140">
        <v>20</v>
      </c>
    </row>
    <row r="1141" spans="1:4" x14ac:dyDescent="0.4">
      <c r="A1141" s="709">
        <v>0.14675925925925926</v>
      </c>
      <c r="B1141">
        <v>100</v>
      </c>
      <c r="C1141">
        <v>91.01</v>
      </c>
      <c r="D1141">
        <v>20</v>
      </c>
    </row>
    <row r="1142" spans="1:4" x14ac:dyDescent="0.4">
      <c r="A1142" s="709">
        <v>0.14687500000000001</v>
      </c>
      <c r="B1142">
        <v>100</v>
      </c>
      <c r="C1142">
        <v>91.01</v>
      </c>
      <c r="D1142">
        <v>20</v>
      </c>
    </row>
    <row r="1143" spans="1:4" x14ac:dyDescent="0.4">
      <c r="A1143" s="709">
        <v>0.14699074074074073</v>
      </c>
      <c r="B1143">
        <v>100</v>
      </c>
      <c r="C1143">
        <v>91.01</v>
      </c>
      <c r="D1143">
        <v>20</v>
      </c>
    </row>
    <row r="1144" spans="1:4" x14ac:dyDescent="0.4">
      <c r="A1144" s="709">
        <v>0.14710648148148148</v>
      </c>
      <c r="B1144">
        <v>100</v>
      </c>
      <c r="C1144">
        <v>91.1</v>
      </c>
      <c r="D1144">
        <v>20</v>
      </c>
    </row>
    <row r="1145" spans="1:4" x14ac:dyDescent="0.4">
      <c r="A1145" s="709">
        <v>0.14722222222222223</v>
      </c>
      <c r="B1145">
        <v>100</v>
      </c>
      <c r="C1145">
        <v>91.1</v>
      </c>
      <c r="D1145">
        <v>20</v>
      </c>
    </row>
    <row r="1146" spans="1:4" x14ac:dyDescent="0.4">
      <c r="A1146" s="709">
        <v>0.14733796296296298</v>
      </c>
      <c r="B1146">
        <v>100</v>
      </c>
      <c r="C1146">
        <v>91.1</v>
      </c>
      <c r="D1146">
        <v>20</v>
      </c>
    </row>
    <row r="1147" spans="1:4" x14ac:dyDescent="0.4">
      <c r="A1147" s="709">
        <v>0.1474537037037037</v>
      </c>
      <c r="B1147">
        <v>100</v>
      </c>
      <c r="C1147">
        <v>91.01</v>
      </c>
      <c r="D1147">
        <v>20</v>
      </c>
    </row>
    <row r="1148" spans="1:4" x14ac:dyDescent="0.4">
      <c r="A1148" s="709">
        <v>0.14756944444444445</v>
      </c>
      <c r="B1148">
        <v>100</v>
      </c>
      <c r="C1148">
        <v>90.93</v>
      </c>
      <c r="D1148">
        <v>20</v>
      </c>
    </row>
    <row r="1149" spans="1:4" x14ac:dyDescent="0.4">
      <c r="A1149" s="709">
        <v>0.1476851851851852</v>
      </c>
      <c r="B1149">
        <v>100</v>
      </c>
      <c r="C1149">
        <v>91</v>
      </c>
      <c r="D1149">
        <v>20</v>
      </c>
    </row>
    <row r="1150" spans="1:4" x14ac:dyDescent="0.4">
      <c r="A1150" s="709">
        <v>0.14780092592592592</v>
      </c>
      <c r="B1150">
        <v>100</v>
      </c>
      <c r="C1150">
        <v>90.92</v>
      </c>
      <c r="D1150">
        <v>20</v>
      </c>
    </row>
    <row r="1151" spans="1:4" x14ac:dyDescent="0.4">
      <c r="A1151" s="709">
        <v>0.14791666666666667</v>
      </c>
      <c r="B1151">
        <v>100</v>
      </c>
      <c r="C1151">
        <v>90.92</v>
      </c>
      <c r="D1151">
        <v>20</v>
      </c>
    </row>
    <row r="1152" spans="1:4" x14ac:dyDescent="0.4">
      <c r="A1152" s="709">
        <v>0.14803240740740742</v>
      </c>
      <c r="B1152">
        <v>100</v>
      </c>
      <c r="C1152">
        <v>90.65</v>
      </c>
      <c r="D1152">
        <v>20</v>
      </c>
    </row>
    <row r="1153" spans="1:4" x14ac:dyDescent="0.4">
      <c r="A1153" s="709">
        <v>0.14814814814814814</v>
      </c>
      <c r="B1153">
        <v>100</v>
      </c>
      <c r="C1153">
        <v>90.64</v>
      </c>
      <c r="D1153">
        <v>20</v>
      </c>
    </row>
    <row r="1154" spans="1:4" x14ac:dyDescent="0.4">
      <c r="A1154" s="709">
        <v>0.14826388888888889</v>
      </c>
      <c r="B1154">
        <v>100</v>
      </c>
      <c r="C1154">
        <v>90.65</v>
      </c>
      <c r="D1154">
        <v>20</v>
      </c>
    </row>
    <row r="1155" spans="1:4" x14ac:dyDescent="0.4">
      <c r="A1155" s="709">
        <v>0.14837962962962964</v>
      </c>
      <c r="B1155">
        <v>100</v>
      </c>
      <c r="C1155">
        <v>90.74</v>
      </c>
      <c r="D1155">
        <v>20</v>
      </c>
    </row>
    <row r="1156" spans="1:4" x14ac:dyDescent="0.4">
      <c r="A1156" s="709">
        <v>0.14849537037037036</v>
      </c>
      <c r="B1156">
        <v>100</v>
      </c>
      <c r="C1156">
        <v>90.74</v>
      </c>
      <c r="D1156">
        <v>20</v>
      </c>
    </row>
    <row r="1157" spans="1:4" x14ac:dyDescent="0.4">
      <c r="A1157" s="709">
        <v>0.14861111111111111</v>
      </c>
      <c r="B1157">
        <v>100</v>
      </c>
      <c r="C1157">
        <v>90.74</v>
      </c>
      <c r="D1157">
        <v>20</v>
      </c>
    </row>
    <row r="1158" spans="1:4" x14ac:dyDescent="0.4">
      <c r="A1158" s="709">
        <v>0.14872685185185186</v>
      </c>
      <c r="B1158">
        <v>100</v>
      </c>
      <c r="C1158">
        <v>90.92</v>
      </c>
      <c r="D1158">
        <v>20</v>
      </c>
    </row>
    <row r="1159" spans="1:4" x14ac:dyDescent="0.4">
      <c r="A1159" s="709">
        <v>0.14884259259259258</v>
      </c>
      <c r="B1159">
        <v>100</v>
      </c>
      <c r="C1159">
        <v>91.18</v>
      </c>
      <c r="D1159">
        <v>20</v>
      </c>
    </row>
    <row r="1160" spans="1:4" x14ac:dyDescent="0.4">
      <c r="A1160" s="709">
        <v>0.14895833333333333</v>
      </c>
      <c r="B1160">
        <v>100</v>
      </c>
      <c r="C1160">
        <v>91.1</v>
      </c>
      <c r="D1160">
        <v>20</v>
      </c>
    </row>
    <row r="1161" spans="1:4" x14ac:dyDescent="0.4">
      <c r="A1161" s="709">
        <v>0.14907407407407408</v>
      </c>
      <c r="B1161">
        <v>100</v>
      </c>
      <c r="C1161">
        <v>91.19</v>
      </c>
      <c r="D1161">
        <v>20</v>
      </c>
    </row>
    <row r="1162" spans="1:4" x14ac:dyDescent="0.4">
      <c r="A1162" s="709">
        <v>0.1491898148148148</v>
      </c>
      <c r="B1162">
        <v>100</v>
      </c>
      <c r="C1162">
        <v>91.36</v>
      </c>
      <c r="D1162">
        <v>20</v>
      </c>
    </row>
    <row r="1163" spans="1:4" x14ac:dyDescent="0.4">
      <c r="A1163" s="709">
        <v>0.14930555555555555</v>
      </c>
      <c r="B1163">
        <v>100</v>
      </c>
      <c r="C1163">
        <v>91.45</v>
      </c>
      <c r="D1163">
        <v>20</v>
      </c>
    </row>
    <row r="1164" spans="1:4" x14ac:dyDescent="0.4">
      <c r="A1164" s="709">
        <v>0.1494212962962963</v>
      </c>
      <c r="B1164">
        <v>100</v>
      </c>
      <c r="C1164">
        <v>91.37</v>
      </c>
      <c r="D1164">
        <v>20</v>
      </c>
    </row>
    <row r="1165" spans="1:4" x14ac:dyDescent="0.4">
      <c r="A1165" s="709">
        <v>0.14953703703703702</v>
      </c>
      <c r="B1165">
        <v>100</v>
      </c>
      <c r="C1165">
        <v>91.54</v>
      </c>
      <c r="D1165">
        <v>20</v>
      </c>
    </row>
    <row r="1166" spans="1:4" x14ac:dyDescent="0.4">
      <c r="A1166" s="709">
        <v>0.14965277777777777</v>
      </c>
      <c r="B1166">
        <v>100</v>
      </c>
      <c r="C1166">
        <v>91.54</v>
      </c>
      <c r="D1166">
        <v>20</v>
      </c>
    </row>
    <row r="1167" spans="1:4" x14ac:dyDescent="0.4">
      <c r="A1167" s="709">
        <v>0.14976851851851852</v>
      </c>
      <c r="B1167">
        <v>100</v>
      </c>
      <c r="C1167">
        <v>91.64</v>
      </c>
      <c r="D1167">
        <v>20</v>
      </c>
    </row>
    <row r="1168" spans="1:4" x14ac:dyDescent="0.4">
      <c r="A1168" s="709">
        <v>0.14988425925925927</v>
      </c>
      <c r="B1168">
        <v>100</v>
      </c>
      <c r="C1168">
        <v>91.64</v>
      </c>
      <c r="D1168">
        <v>20</v>
      </c>
    </row>
    <row r="1169" spans="1:4" x14ac:dyDescent="0.4">
      <c r="A1169" s="709">
        <v>0.15</v>
      </c>
      <c r="B1169">
        <v>100</v>
      </c>
      <c r="C1169">
        <v>91.64</v>
      </c>
      <c r="D1169">
        <v>20</v>
      </c>
    </row>
    <row r="1170" spans="1:4" x14ac:dyDescent="0.4">
      <c r="A1170" s="709">
        <v>0.15011574074074074</v>
      </c>
      <c r="B1170">
        <v>100</v>
      </c>
      <c r="C1170">
        <v>91.74</v>
      </c>
      <c r="D1170">
        <v>20</v>
      </c>
    </row>
    <row r="1171" spans="1:4" x14ac:dyDescent="0.4">
      <c r="A1171" s="709">
        <v>0.15023148148148149</v>
      </c>
      <c r="B1171">
        <v>100</v>
      </c>
      <c r="C1171">
        <v>91.73</v>
      </c>
      <c r="D1171">
        <v>20</v>
      </c>
    </row>
    <row r="1172" spans="1:4" x14ac:dyDescent="0.4">
      <c r="A1172" s="709">
        <v>0.15034722222222222</v>
      </c>
      <c r="B1172">
        <v>100</v>
      </c>
      <c r="C1172">
        <v>91.64</v>
      </c>
      <c r="D1172">
        <v>20</v>
      </c>
    </row>
    <row r="1173" spans="1:4" x14ac:dyDescent="0.4">
      <c r="A1173" s="709">
        <v>0.15046296296296297</v>
      </c>
      <c r="B1173">
        <v>100</v>
      </c>
      <c r="C1173">
        <v>91.71</v>
      </c>
      <c r="D1173">
        <v>20</v>
      </c>
    </row>
    <row r="1174" spans="1:4" x14ac:dyDescent="0.4">
      <c r="A1174" s="709">
        <v>0.15057870370370371</v>
      </c>
      <c r="B1174">
        <v>100</v>
      </c>
      <c r="C1174">
        <v>91.82</v>
      </c>
      <c r="D1174">
        <v>20</v>
      </c>
    </row>
    <row r="1175" spans="1:4" x14ac:dyDescent="0.4">
      <c r="A1175" s="709">
        <v>0.15069444444444444</v>
      </c>
      <c r="B1175">
        <v>100</v>
      </c>
      <c r="C1175">
        <v>91.92</v>
      </c>
      <c r="D1175">
        <v>20</v>
      </c>
    </row>
    <row r="1176" spans="1:4" x14ac:dyDescent="0.4">
      <c r="A1176" s="709">
        <v>0.15081018518518519</v>
      </c>
      <c r="B1176">
        <v>100</v>
      </c>
      <c r="C1176">
        <v>92.04</v>
      </c>
      <c r="D1176">
        <v>20</v>
      </c>
    </row>
    <row r="1177" spans="1:4" x14ac:dyDescent="0.4">
      <c r="A1177" s="709">
        <v>0.15092592592592594</v>
      </c>
      <c r="B1177">
        <v>100</v>
      </c>
      <c r="C1177">
        <v>92.03</v>
      </c>
      <c r="D1177">
        <v>20</v>
      </c>
    </row>
    <row r="1178" spans="1:4" x14ac:dyDescent="0.4">
      <c r="A1178" s="709">
        <v>0.15104166666666666</v>
      </c>
      <c r="B1178">
        <v>100</v>
      </c>
      <c r="C1178">
        <v>91.94</v>
      </c>
      <c r="D1178">
        <v>20</v>
      </c>
    </row>
    <row r="1179" spans="1:4" x14ac:dyDescent="0.4">
      <c r="A1179" s="709">
        <v>0.15115740740740741</v>
      </c>
      <c r="B1179">
        <v>100</v>
      </c>
      <c r="C1179">
        <v>91.84</v>
      </c>
      <c r="D1179">
        <v>20</v>
      </c>
    </row>
    <row r="1180" spans="1:4" x14ac:dyDescent="0.4">
      <c r="A1180" s="709">
        <v>0.15127314814814816</v>
      </c>
      <c r="B1180">
        <v>100</v>
      </c>
      <c r="C1180">
        <v>91.66</v>
      </c>
      <c r="D1180">
        <v>20</v>
      </c>
    </row>
    <row r="1181" spans="1:4" x14ac:dyDescent="0.4">
      <c r="A1181" s="709">
        <v>0.15138888888888888</v>
      </c>
      <c r="B1181">
        <v>100</v>
      </c>
      <c r="C1181">
        <v>91.74</v>
      </c>
      <c r="D1181">
        <v>20</v>
      </c>
    </row>
    <row r="1182" spans="1:4" x14ac:dyDescent="0.4">
      <c r="A1182" s="709">
        <v>0.15150462962962963</v>
      </c>
      <c r="B1182">
        <v>100</v>
      </c>
      <c r="C1182">
        <v>91.57</v>
      </c>
      <c r="D1182">
        <v>20</v>
      </c>
    </row>
    <row r="1183" spans="1:4" x14ac:dyDescent="0.4">
      <c r="A1183" s="709">
        <v>0.15162037037037038</v>
      </c>
      <c r="B1183">
        <v>100</v>
      </c>
      <c r="C1183">
        <v>91.47</v>
      </c>
      <c r="D1183">
        <v>20</v>
      </c>
    </row>
    <row r="1184" spans="1:4" x14ac:dyDescent="0.4">
      <c r="A1184" s="709">
        <v>0.1517361111111111</v>
      </c>
      <c r="B1184">
        <v>100</v>
      </c>
      <c r="C1184">
        <v>91.39</v>
      </c>
      <c r="D1184">
        <v>20</v>
      </c>
    </row>
    <row r="1185" spans="1:4" x14ac:dyDescent="0.4">
      <c r="A1185" s="709">
        <v>0.15185185185185185</v>
      </c>
      <c r="B1185">
        <v>100</v>
      </c>
      <c r="C1185">
        <v>91.3</v>
      </c>
      <c r="D1185">
        <v>20</v>
      </c>
    </row>
    <row r="1186" spans="1:4" x14ac:dyDescent="0.4">
      <c r="A1186" s="709">
        <v>0.1519675925925926</v>
      </c>
      <c r="B1186">
        <v>100</v>
      </c>
      <c r="C1186">
        <v>91.37</v>
      </c>
      <c r="D1186">
        <v>20</v>
      </c>
    </row>
    <row r="1187" spans="1:4" x14ac:dyDescent="0.4">
      <c r="A1187" s="709">
        <v>0.15208333333333332</v>
      </c>
      <c r="B1187">
        <v>100</v>
      </c>
      <c r="C1187">
        <v>91.3</v>
      </c>
      <c r="D1187">
        <v>20</v>
      </c>
    </row>
    <row r="1188" spans="1:4" x14ac:dyDescent="0.4">
      <c r="A1188" s="709">
        <v>0.15219907407407407</v>
      </c>
      <c r="B1188">
        <v>100</v>
      </c>
      <c r="C1188">
        <v>91.3</v>
      </c>
      <c r="D1188">
        <v>20</v>
      </c>
    </row>
    <row r="1189" spans="1:4" x14ac:dyDescent="0.4">
      <c r="A1189" s="709">
        <v>0.15231481481481482</v>
      </c>
      <c r="B1189">
        <v>100</v>
      </c>
      <c r="C1189">
        <v>91.47</v>
      </c>
      <c r="D1189">
        <v>20</v>
      </c>
    </row>
    <row r="1190" spans="1:4" x14ac:dyDescent="0.4">
      <c r="A1190" s="709">
        <v>0.15243055555555557</v>
      </c>
      <c r="B1190">
        <v>100</v>
      </c>
      <c r="C1190">
        <v>91.47</v>
      </c>
      <c r="D1190">
        <v>20</v>
      </c>
    </row>
    <row r="1191" spans="1:4" x14ac:dyDescent="0.4">
      <c r="A1191" s="709">
        <v>0.15254629629629629</v>
      </c>
      <c r="B1191">
        <v>100</v>
      </c>
      <c r="C1191">
        <v>91.3</v>
      </c>
      <c r="D1191">
        <v>20</v>
      </c>
    </row>
    <row r="1192" spans="1:4" x14ac:dyDescent="0.4">
      <c r="A1192" s="709">
        <v>0.15266203703703704</v>
      </c>
      <c r="B1192">
        <v>100</v>
      </c>
      <c r="C1192">
        <v>91.27</v>
      </c>
      <c r="D1192">
        <v>20</v>
      </c>
    </row>
    <row r="1193" spans="1:4" x14ac:dyDescent="0.4">
      <c r="A1193" s="709">
        <v>0.15277777777777779</v>
      </c>
      <c r="B1193">
        <v>100</v>
      </c>
      <c r="C1193">
        <v>91.27</v>
      </c>
      <c r="D1193">
        <v>20</v>
      </c>
    </row>
    <row r="1194" spans="1:4" x14ac:dyDescent="0.4">
      <c r="A1194" s="709">
        <v>0.15289351851851851</v>
      </c>
      <c r="B1194">
        <v>100</v>
      </c>
      <c r="C1194">
        <v>91.09</v>
      </c>
      <c r="D1194">
        <v>20</v>
      </c>
    </row>
    <row r="1195" spans="1:4" x14ac:dyDescent="0.4">
      <c r="A1195" s="709">
        <v>0.15300925925925926</v>
      </c>
      <c r="B1195">
        <v>100</v>
      </c>
      <c r="C1195">
        <v>91.09</v>
      </c>
      <c r="D1195">
        <v>20</v>
      </c>
    </row>
    <row r="1196" spans="1:4" x14ac:dyDescent="0.4">
      <c r="A1196" s="709">
        <v>0.15312500000000001</v>
      </c>
      <c r="B1196">
        <v>100</v>
      </c>
      <c r="C1196">
        <v>91.09</v>
      </c>
      <c r="D1196">
        <v>20</v>
      </c>
    </row>
    <row r="1197" spans="1:4" x14ac:dyDescent="0.4">
      <c r="A1197" s="709">
        <v>0.15324074074074073</v>
      </c>
      <c r="B1197">
        <v>100</v>
      </c>
      <c r="C1197">
        <v>91.09</v>
      </c>
      <c r="D1197">
        <v>20</v>
      </c>
    </row>
    <row r="1198" spans="1:4" x14ac:dyDescent="0.4">
      <c r="A1198" s="709">
        <v>0.15335648148148148</v>
      </c>
      <c r="B1198">
        <v>100</v>
      </c>
      <c r="C1198">
        <v>91.35</v>
      </c>
      <c r="D1198">
        <v>20</v>
      </c>
    </row>
    <row r="1199" spans="1:4" x14ac:dyDescent="0.4">
      <c r="A1199" s="709">
        <v>0.15347222222222223</v>
      </c>
      <c r="B1199">
        <v>100</v>
      </c>
      <c r="C1199">
        <v>91.35</v>
      </c>
      <c r="D1199">
        <v>20</v>
      </c>
    </row>
    <row r="1200" spans="1:4" x14ac:dyDescent="0.4">
      <c r="A1200" s="709">
        <v>0.15358796296296295</v>
      </c>
      <c r="B1200">
        <v>100</v>
      </c>
      <c r="C1200">
        <v>91.35</v>
      </c>
      <c r="D1200">
        <v>20</v>
      </c>
    </row>
    <row r="1201" spans="1:4" x14ac:dyDescent="0.4">
      <c r="A1201" s="709">
        <v>0.1537037037037037</v>
      </c>
      <c r="B1201">
        <v>100</v>
      </c>
      <c r="C1201">
        <v>91.45</v>
      </c>
      <c r="D1201">
        <v>20</v>
      </c>
    </row>
    <row r="1202" spans="1:4" x14ac:dyDescent="0.4">
      <c r="A1202" s="709">
        <v>0.15381944444444445</v>
      </c>
      <c r="B1202">
        <v>100</v>
      </c>
      <c r="C1202">
        <v>91.37</v>
      </c>
      <c r="D1202">
        <v>20</v>
      </c>
    </row>
    <row r="1203" spans="1:4" x14ac:dyDescent="0.4">
      <c r="A1203" s="709">
        <v>0.15393518518518517</v>
      </c>
      <c r="B1203">
        <v>100</v>
      </c>
      <c r="C1203">
        <v>91.62</v>
      </c>
      <c r="D1203">
        <v>20</v>
      </c>
    </row>
    <row r="1204" spans="1:4" x14ac:dyDescent="0.4">
      <c r="A1204" s="709">
        <v>0.15405092592592592</v>
      </c>
      <c r="B1204">
        <v>100</v>
      </c>
      <c r="C1204">
        <v>91.71</v>
      </c>
      <c r="D1204">
        <v>20</v>
      </c>
    </row>
    <row r="1205" spans="1:4" x14ac:dyDescent="0.4">
      <c r="A1205" s="709">
        <v>0.15416666666666667</v>
      </c>
      <c r="B1205">
        <v>100</v>
      </c>
      <c r="C1205">
        <v>91.73</v>
      </c>
      <c r="D1205">
        <v>20</v>
      </c>
    </row>
    <row r="1206" spans="1:4" x14ac:dyDescent="0.4">
      <c r="A1206" s="709">
        <v>0.1542824074074074</v>
      </c>
      <c r="B1206">
        <v>100</v>
      </c>
      <c r="C1206">
        <v>91.73</v>
      </c>
      <c r="D1206">
        <v>20</v>
      </c>
    </row>
    <row r="1207" spans="1:4" x14ac:dyDescent="0.4">
      <c r="A1207" s="709">
        <v>0.15439814814814815</v>
      </c>
      <c r="B1207">
        <v>100</v>
      </c>
      <c r="C1207">
        <v>91.64</v>
      </c>
      <c r="D1207">
        <v>20</v>
      </c>
    </row>
    <row r="1208" spans="1:4" x14ac:dyDescent="0.4">
      <c r="A1208" s="709">
        <v>0.1545138888888889</v>
      </c>
      <c r="B1208">
        <v>100</v>
      </c>
      <c r="C1208">
        <v>91.54</v>
      </c>
      <c r="D1208">
        <v>20</v>
      </c>
    </row>
    <row r="1209" spans="1:4" x14ac:dyDescent="0.4">
      <c r="A1209" s="709">
        <v>0.15462962962962962</v>
      </c>
      <c r="B1209">
        <v>100</v>
      </c>
      <c r="C1209">
        <v>91.28</v>
      </c>
      <c r="D1209">
        <v>20</v>
      </c>
    </row>
    <row r="1210" spans="1:4" x14ac:dyDescent="0.4">
      <c r="A1210" s="709">
        <v>0.15474537037037037</v>
      </c>
      <c r="B1210">
        <v>100</v>
      </c>
      <c r="C1210">
        <v>91.53</v>
      </c>
      <c r="D1210">
        <v>20</v>
      </c>
    </row>
    <row r="1211" spans="1:4" x14ac:dyDescent="0.4">
      <c r="A1211" s="709">
        <v>0.15486111111111112</v>
      </c>
      <c r="B1211">
        <v>100</v>
      </c>
      <c r="C1211">
        <v>91.35</v>
      </c>
      <c r="D1211">
        <v>20</v>
      </c>
    </row>
    <row r="1212" spans="1:4" x14ac:dyDescent="0.4">
      <c r="A1212" s="709">
        <v>0.15497685185185187</v>
      </c>
      <c r="B1212">
        <v>100</v>
      </c>
      <c r="C1212">
        <v>91.27</v>
      </c>
      <c r="D1212">
        <v>20</v>
      </c>
    </row>
    <row r="1213" spans="1:4" x14ac:dyDescent="0.4">
      <c r="A1213" s="709">
        <v>0.15509259259259259</v>
      </c>
      <c r="B1213">
        <v>100</v>
      </c>
      <c r="C1213">
        <v>91.27</v>
      </c>
      <c r="D1213">
        <v>20</v>
      </c>
    </row>
    <row r="1214" spans="1:4" x14ac:dyDescent="0.4">
      <c r="A1214" s="709">
        <v>0.15520833333333334</v>
      </c>
      <c r="B1214">
        <v>100</v>
      </c>
      <c r="C1214">
        <v>91.35</v>
      </c>
      <c r="D1214">
        <v>20</v>
      </c>
    </row>
    <row r="1215" spans="1:4" x14ac:dyDescent="0.4">
      <c r="A1215" s="709">
        <v>0.15532407407407409</v>
      </c>
      <c r="B1215">
        <v>100</v>
      </c>
      <c r="C1215">
        <v>91.36</v>
      </c>
      <c r="D1215">
        <v>20</v>
      </c>
    </row>
    <row r="1216" spans="1:4" x14ac:dyDescent="0.4">
      <c r="A1216" s="709">
        <v>0.15543981481481481</v>
      </c>
      <c r="B1216">
        <v>100</v>
      </c>
      <c r="C1216">
        <v>91.44</v>
      </c>
      <c r="D1216">
        <v>20</v>
      </c>
    </row>
    <row r="1217" spans="1:4" x14ac:dyDescent="0.4">
      <c r="A1217" s="709">
        <v>0.15555555555555556</v>
      </c>
      <c r="B1217">
        <v>100</v>
      </c>
      <c r="C1217">
        <v>91.35</v>
      </c>
      <c r="D1217">
        <v>20</v>
      </c>
    </row>
    <row r="1218" spans="1:4" x14ac:dyDescent="0.4">
      <c r="A1218" s="709">
        <v>0.15567129629629631</v>
      </c>
      <c r="B1218">
        <v>100</v>
      </c>
      <c r="C1218">
        <v>91.18</v>
      </c>
      <c r="D1218">
        <v>20</v>
      </c>
    </row>
    <row r="1219" spans="1:4" x14ac:dyDescent="0.4">
      <c r="A1219" s="709">
        <v>0.15578703703703703</v>
      </c>
      <c r="B1219">
        <v>100</v>
      </c>
      <c r="C1219">
        <v>91.27</v>
      </c>
      <c r="D1219">
        <v>20</v>
      </c>
    </row>
    <row r="1220" spans="1:4" x14ac:dyDescent="0.4">
      <c r="A1220" s="709">
        <v>0.15590277777777778</v>
      </c>
      <c r="B1220">
        <v>100</v>
      </c>
      <c r="C1220">
        <v>91.18</v>
      </c>
      <c r="D1220">
        <v>20</v>
      </c>
    </row>
    <row r="1221" spans="1:4" x14ac:dyDescent="0.4">
      <c r="A1221" s="709">
        <v>0.15601851851851853</v>
      </c>
      <c r="B1221">
        <v>100</v>
      </c>
      <c r="C1221">
        <v>91.36</v>
      </c>
      <c r="D1221">
        <v>20</v>
      </c>
    </row>
    <row r="1222" spans="1:4" x14ac:dyDescent="0.4">
      <c r="A1222" s="709">
        <v>0.15613425925925925</v>
      </c>
      <c r="B1222">
        <v>100</v>
      </c>
      <c r="C1222">
        <v>91.45</v>
      </c>
      <c r="D1222">
        <v>20</v>
      </c>
    </row>
    <row r="1223" spans="1:4" x14ac:dyDescent="0.4">
      <c r="A1223" s="709">
        <v>0.15625</v>
      </c>
      <c r="B1223">
        <v>100</v>
      </c>
      <c r="C1223">
        <v>91.37</v>
      </c>
      <c r="D1223">
        <v>20</v>
      </c>
    </row>
    <row r="1224" spans="1:4" x14ac:dyDescent="0.4">
      <c r="A1224" s="709">
        <v>0.15636574074074075</v>
      </c>
      <c r="B1224">
        <v>100</v>
      </c>
      <c r="C1224">
        <v>91.36</v>
      </c>
      <c r="D1224">
        <v>20</v>
      </c>
    </row>
    <row r="1225" spans="1:4" x14ac:dyDescent="0.4">
      <c r="A1225" s="709">
        <v>0.15648148148148147</v>
      </c>
      <c r="B1225">
        <v>100</v>
      </c>
      <c r="C1225">
        <v>91.36</v>
      </c>
      <c r="D1225">
        <v>20</v>
      </c>
    </row>
    <row r="1226" spans="1:4" x14ac:dyDescent="0.4">
      <c r="A1226" s="709">
        <v>0.15659722222222222</v>
      </c>
      <c r="B1226">
        <v>100</v>
      </c>
      <c r="C1226">
        <v>91.47</v>
      </c>
      <c r="D1226">
        <v>20</v>
      </c>
    </row>
    <row r="1227" spans="1:4" x14ac:dyDescent="0.4">
      <c r="A1227" s="709">
        <v>0.15671296296296297</v>
      </c>
      <c r="B1227">
        <v>100</v>
      </c>
      <c r="C1227">
        <v>91.56</v>
      </c>
      <c r="D1227">
        <v>20</v>
      </c>
    </row>
    <row r="1228" spans="1:4" x14ac:dyDescent="0.4">
      <c r="A1228" s="709">
        <v>0.15682870370370369</v>
      </c>
      <c r="B1228">
        <v>100</v>
      </c>
      <c r="C1228">
        <v>91.47</v>
      </c>
      <c r="D1228">
        <v>20</v>
      </c>
    </row>
    <row r="1229" spans="1:4" x14ac:dyDescent="0.4">
      <c r="A1229" s="709">
        <v>0.15694444444444444</v>
      </c>
      <c r="B1229">
        <v>100</v>
      </c>
      <c r="C1229">
        <v>91.37</v>
      </c>
      <c r="D1229">
        <v>20</v>
      </c>
    </row>
    <row r="1230" spans="1:4" x14ac:dyDescent="0.4">
      <c r="A1230" s="709">
        <v>0.15706018518518519</v>
      </c>
      <c r="B1230">
        <v>100</v>
      </c>
      <c r="C1230">
        <v>91.45</v>
      </c>
      <c r="D1230">
        <v>20</v>
      </c>
    </row>
    <row r="1231" spans="1:4" x14ac:dyDescent="0.4">
      <c r="A1231" s="709">
        <v>0.15717592592592591</v>
      </c>
      <c r="B1231">
        <v>100</v>
      </c>
      <c r="C1231">
        <v>91.45</v>
      </c>
      <c r="D1231">
        <v>20</v>
      </c>
    </row>
    <row r="1232" spans="1:4" x14ac:dyDescent="0.4">
      <c r="A1232" s="709">
        <v>0.15729166666666666</v>
      </c>
      <c r="B1232">
        <v>100</v>
      </c>
      <c r="C1232">
        <v>91.36</v>
      </c>
      <c r="D1232">
        <v>20</v>
      </c>
    </row>
    <row r="1233" spans="1:4" x14ac:dyDescent="0.4">
      <c r="A1233" s="709">
        <v>0.15740740740740741</v>
      </c>
      <c r="B1233">
        <v>100</v>
      </c>
      <c r="C1233">
        <v>91.36</v>
      </c>
      <c r="D1233">
        <v>20</v>
      </c>
    </row>
    <row r="1234" spans="1:4" x14ac:dyDescent="0.4">
      <c r="A1234" s="709">
        <v>0.15752314814814813</v>
      </c>
      <c r="B1234">
        <v>100</v>
      </c>
      <c r="C1234">
        <v>91.18</v>
      </c>
      <c r="D1234">
        <v>20</v>
      </c>
    </row>
    <row r="1235" spans="1:4" x14ac:dyDescent="0.4">
      <c r="A1235" s="709">
        <v>0.15763888888888888</v>
      </c>
      <c r="B1235">
        <v>100</v>
      </c>
      <c r="C1235">
        <v>91.2</v>
      </c>
      <c r="D1235">
        <v>20</v>
      </c>
    </row>
    <row r="1236" spans="1:4" x14ac:dyDescent="0.4">
      <c r="A1236" s="709">
        <v>0.15775462962962963</v>
      </c>
      <c r="B1236">
        <v>100</v>
      </c>
      <c r="C1236">
        <v>91.39</v>
      </c>
      <c r="D1236">
        <v>20</v>
      </c>
    </row>
    <row r="1237" spans="1:4" x14ac:dyDescent="0.4">
      <c r="A1237" s="709">
        <v>0.15787037037037038</v>
      </c>
      <c r="B1237">
        <v>100</v>
      </c>
      <c r="C1237">
        <v>91.39</v>
      </c>
      <c r="D1237">
        <v>20</v>
      </c>
    </row>
    <row r="1238" spans="1:4" x14ac:dyDescent="0.4">
      <c r="A1238" s="709">
        <v>0.1579861111111111</v>
      </c>
      <c r="B1238">
        <v>100</v>
      </c>
      <c r="C1238">
        <v>91.37</v>
      </c>
      <c r="D1238">
        <v>20</v>
      </c>
    </row>
    <row r="1239" spans="1:4" x14ac:dyDescent="0.4">
      <c r="A1239" s="709">
        <v>0.15810185185185185</v>
      </c>
      <c r="B1239">
        <v>100</v>
      </c>
      <c r="C1239">
        <v>91.2</v>
      </c>
      <c r="D1239">
        <v>20</v>
      </c>
    </row>
    <row r="1240" spans="1:4" x14ac:dyDescent="0.4">
      <c r="A1240" s="709">
        <v>0.1582175925925926</v>
      </c>
      <c r="B1240">
        <v>100</v>
      </c>
      <c r="C1240">
        <v>91.31</v>
      </c>
      <c r="D1240">
        <v>20</v>
      </c>
    </row>
    <row r="1241" spans="1:4" x14ac:dyDescent="0.4">
      <c r="A1241" s="709">
        <v>0.15833333333333333</v>
      </c>
      <c r="B1241">
        <v>100</v>
      </c>
      <c r="C1241">
        <v>91.39</v>
      </c>
      <c r="D1241">
        <v>20</v>
      </c>
    </row>
    <row r="1242" spans="1:4" x14ac:dyDescent="0.4">
      <c r="A1242" s="709">
        <v>0.15844907407407408</v>
      </c>
      <c r="B1242">
        <v>100</v>
      </c>
      <c r="C1242">
        <v>91.13</v>
      </c>
      <c r="D1242">
        <v>20</v>
      </c>
    </row>
    <row r="1243" spans="1:4" x14ac:dyDescent="0.4">
      <c r="A1243" s="709">
        <v>0.15856481481481483</v>
      </c>
      <c r="B1243">
        <v>100</v>
      </c>
      <c r="C1243">
        <v>91.3</v>
      </c>
      <c r="D1243">
        <v>20</v>
      </c>
    </row>
    <row r="1244" spans="1:4" x14ac:dyDescent="0.4">
      <c r="A1244" s="709">
        <v>0.15868055555555555</v>
      </c>
      <c r="B1244">
        <v>100</v>
      </c>
      <c r="C1244">
        <v>91.22</v>
      </c>
      <c r="D1244">
        <v>20</v>
      </c>
    </row>
    <row r="1245" spans="1:4" x14ac:dyDescent="0.4">
      <c r="A1245" s="709">
        <v>0.1587962962962963</v>
      </c>
      <c r="B1245">
        <v>100</v>
      </c>
      <c r="C1245">
        <v>91.22</v>
      </c>
      <c r="D1245">
        <v>20</v>
      </c>
    </row>
    <row r="1246" spans="1:4" x14ac:dyDescent="0.4">
      <c r="A1246" s="709">
        <v>0.15891203703703705</v>
      </c>
      <c r="B1246">
        <v>100</v>
      </c>
      <c r="C1246">
        <v>91.22</v>
      </c>
      <c r="D1246">
        <v>30</v>
      </c>
    </row>
    <row r="1247" spans="1:4" x14ac:dyDescent="0.4">
      <c r="A1247" s="709">
        <v>0.15902777777777777</v>
      </c>
      <c r="B1247">
        <v>100</v>
      </c>
      <c r="C1247">
        <v>91.49</v>
      </c>
      <c r="D1247">
        <v>30</v>
      </c>
    </row>
    <row r="1248" spans="1:4" x14ac:dyDescent="0.4">
      <c r="A1248" s="709">
        <v>0.15914351851851852</v>
      </c>
      <c r="B1248">
        <v>100</v>
      </c>
      <c r="C1248">
        <v>92.41</v>
      </c>
      <c r="D1248">
        <v>30</v>
      </c>
    </row>
    <row r="1249" spans="1:4" x14ac:dyDescent="0.4">
      <c r="A1249" s="709">
        <v>0.15925925925925927</v>
      </c>
      <c r="B1249">
        <v>100</v>
      </c>
      <c r="C1249">
        <v>93.25</v>
      </c>
      <c r="D1249">
        <v>30</v>
      </c>
    </row>
    <row r="1250" spans="1:4" x14ac:dyDescent="0.4">
      <c r="A1250" s="709">
        <v>0.15937499999999999</v>
      </c>
      <c r="B1250">
        <v>100</v>
      </c>
      <c r="C1250">
        <v>94.16</v>
      </c>
      <c r="D1250">
        <v>30</v>
      </c>
    </row>
    <row r="1251" spans="1:4" x14ac:dyDescent="0.4">
      <c r="A1251" s="709">
        <v>0.15949074074074074</v>
      </c>
      <c r="B1251">
        <v>100</v>
      </c>
      <c r="C1251">
        <v>94.84</v>
      </c>
      <c r="D1251">
        <v>30</v>
      </c>
    </row>
    <row r="1252" spans="1:4" x14ac:dyDescent="0.4">
      <c r="A1252" s="709">
        <v>0.15960648148148149</v>
      </c>
      <c r="B1252">
        <v>100</v>
      </c>
      <c r="C1252">
        <v>95.57</v>
      </c>
      <c r="D1252">
        <v>30</v>
      </c>
    </row>
    <row r="1253" spans="1:4" x14ac:dyDescent="0.4">
      <c r="A1253" s="709">
        <v>0.15972222222222221</v>
      </c>
      <c r="B1253">
        <v>100</v>
      </c>
      <c r="C1253">
        <v>96.39</v>
      </c>
      <c r="D1253">
        <v>30</v>
      </c>
    </row>
    <row r="1254" spans="1:4" x14ac:dyDescent="0.4">
      <c r="A1254" s="709">
        <v>0.15983796296296296</v>
      </c>
      <c r="B1254">
        <v>100</v>
      </c>
      <c r="C1254">
        <v>96.95</v>
      </c>
      <c r="D1254">
        <v>30</v>
      </c>
    </row>
    <row r="1255" spans="1:4" x14ac:dyDescent="0.4">
      <c r="A1255" s="709">
        <v>0.15995370370370371</v>
      </c>
      <c r="B1255">
        <v>100</v>
      </c>
      <c r="C1255">
        <v>97.79</v>
      </c>
      <c r="D1255">
        <v>30</v>
      </c>
    </row>
    <row r="1256" spans="1:4" x14ac:dyDescent="0.4">
      <c r="A1256" s="709">
        <v>0.16006944444444443</v>
      </c>
      <c r="B1256">
        <v>100</v>
      </c>
      <c r="C1256">
        <v>98.44</v>
      </c>
      <c r="D1256">
        <v>30</v>
      </c>
    </row>
    <row r="1257" spans="1:4" x14ac:dyDescent="0.4">
      <c r="A1257" s="709">
        <v>0.16018518518518518</v>
      </c>
      <c r="B1257">
        <v>100</v>
      </c>
      <c r="C1257">
        <v>99.19</v>
      </c>
      <c r="D1257">
        <v>30</v>
      </c>
    </row>
    <row r="1258" spans="1:4" x14ac:dyDescent="0.4">
      <c r="A1258" s="709">
        <v>0.16030092592592593</v>
      </c>
      <c r="B1258">
        <v>100</v>
      </c>
      <c r="C1258">
        <v>99.75</v>
      </c>
      <c r="D1258">
        <v>30</v>
      </c>
    </row>
    <row r="1259" spans="1:4" x14ac:dyDescent="0.4">
      <c r="A1259" s="709">
        <v>0.16041666666666668</v>
      </c>
      <c r="B1259">
        <v>100</v>
      </c>
      <c r="C1259">
        <v>100.3</v>
      </c>
      <c r="D1259">
        <v>30</v>
      </c>
    </row>
    <row r="1260" spans="1:4" x14ac:dyDescent="0.4">
      <c r="A1260" s="709">
        <v>0.1605324074074074</v>
      </c>
      <c r="B1260">
        <v>100</v>
      </c>
      <c r="C1260">
        <v>100.84</v>
      </c>
      <c r="D1260">
        <v>30</v>
      </c>
    </row>
    <row r="1261" spans="1:4" x14ac:dyDescent="0.4">
      <c r="A1261" s="709">
        <v>0.16064814814814815</v>
      </c>
      <c r="B1261">
        <v>100</v>
      </c>
      <c r="C1261">
        <v>101.49</v>
      </c>
      <c r="D1261">
        <v>30</v>
      </c>
    </row>
    <row r="1262" spans="1:4" x14ac:dyDescent="0.4">
      <c r="A1262" s="709">
        <v>0.1607638888888889</v>
      </c>
      <c r="B1262">
        <v>100</v>
      </c>
      <c r="C1262">
        <v>102.05</v>
      </c>
      <c r="D1262">
        <v>30</v>
      </c>
    </row>
    <row r="1263" spans="1:4" x14ac:dyDescent="0.4">
      <c r="A1263" s="709">
        <v>0.16087962962962962</v>
      </c>
      <c r="B1263">
        <v>100</v>
      </c>
      <c r="C1263">
        <v>102.52</v>
      </c>
      <c r="D1263">
        <v>30</v>
      </c>
    </row>
    <row r="1264" spans="1:4" x14ac:dyDescent="0.4">
      <c r="A1264" s="709">
        <v>0.16099537037037037</v>
      </c>
      <c r="B1264">
        <v>100</v>
      </c>
      <c r="C1264">
        <v>102.98</v>
      </c>
      <c r="D1264">
        <v>30</v>
      </c>
    </row>
    <row r="1265" spans="1:4" x14ac:dyDescent="0.4">
      <c r="A1265" s="709">
        <v>0.16111111111111112</v>
      </c>
      <c r="B1265">
        <v>100</v>
      </c>
      <c r="C1265">
        <v>103.62</v>
      </c>
      <c r="D1265">
        <v>30</v>
      </c>
    </row>
    <row r="1266" spans="1:4" x14ac:dyDescent="0.4">
      <c r="A1266" s="709">
        <v>0.16122685185185184</v>
      </c>
      <c r="B1266">
        <v>100</v>
      </c>
      <c r="C1266">
        <v>103.9</v>
      </c>
      <c r="D1266">
        <v>30</v>
      </c>
    </row>
    <row r="1267" spans="1:4" x14ac:dyDescent="0.4">
      <c r="A1267" s="709">
        <v>0.16134259259259259</v>
      </c>
      <c r="B1267">
        <v>100</v>
      </c>
      <c r="C1267">
        <v>104.38</v>
      </c>
      <c r="D1267">
        <v>30</v>
      </c>
    </row>
    <row r="1268" spans="1:4" x14ac:dyDescent="0.4">
      <c r="A1268" s="709">
        <v>0.16145833333333334</v>
      </c>
      <c r="B1268">
        <v>100</v>
      </c>
      <c r="C1268">
        <v>104.66</v>
      </c>
      <c r="D1268">
        <v>30</v>
      </c>
    </row>
    <row r="1269" spans="1:4" x14ac:dyDescent="0.4">
      <c r="A1269" s="709">
        <v>0.16157407407407406</v>
      </c>
      <c r="B1269">
        <v>100</v>
      </c>
      <c r="C1269">
        <v>105.11</v>
      </c>
      <c r="D1269">
        <v>30</v>
      </c>
    </row>
    <row r="1270" spans="1:4" x14ac:dyDescent="0.4">
      <c r="A1270" s="709">
        <v>0.16168981481481481</v>
      </c>
      <c r="B1270">
        <v>100</v>
      </c>
      <c r="C1270">
        <v>105.5</v>
      </c>
      <c r="D1270">
        <v>30</v>
      </c>
    </row>
    <row r="1271" spans="1:4" x14ac:dyDescent="0.4">
      <c r="A1271" s="709">
        <v>0.16180555555555556</v>
      </c>
      <c r="B1271">
        <v>100</v>
      </c>
      <c r="C1271">
        <v>105.86</v>
      </c>
      <c r="D1271">
        <v>30</v>
      </c>
    </row>
    <row r="1272" spans="1:4" x14ac:dyDescent="0.4">
      <c r="A1272" s="709">
        <v>0.16192129629629629</v>
      </c>
      <c r="B1272">
        <v>100</v>
      </c>
      <c r="C1272">
        <v>106.22</v>
      </c>
      <c r="D1272">
        <v>30</v>
      </c>
    </row>
    <row r="1273" spans="1:4" x14ac:dyDescent="0.4">
      <c r="A1273" s="709">
        <v>0.16203703703703703</v>
      </c>
      <c r="B1273">
        <v>100</v>
      </c>
      <c r="C1273">
        <v>106.6</v>
      </c>
      <c r="D1273">
        <v>30</v>
      </c>
    </row>
    <row r="1274" spans="1:4" x14ac:dyDescent="0.4">
      <c r="A1274" s="709">
        <v>0.16215277777777778</v>
      </c>
      <c r="B1274">
        <v>100</v>
      </c>
      <c r="C1274">
        <v>106.88</v>
      </c>
      <c r="D1274">
        <v>30</v>
      </c>
    </row>
    <row r="1275" spans="1:4" x14ac:dyDescent="0.4">
      <c r="A1275" s="709">
        <v>0.16226851851851851</v>
      </c>
      <c r="B1275">
        <v>100</v>
      </c>
      <c r="C1275">
        <v>107.17</v>
      </c>
      <c r="D1275">
        <v>30</v>
      </c>
    </row>
    <row r="1276" spans="1:4" x14ac:dyDescent="0.4">
      <c r="A1276" s="709">
        <v>0.16238425925925926</v>
      </c>
      <c r="B1276">
        <v>100</v>
      </c>
      <c r="C1276">
        <v>107.62</v>
      </c>
      <c r="D1276">
        <v>30</v>
      </c>
    </row>
    <row r="1277" spans="1:4" x14ac:dyDescent="0.4">
      <c r="A1277" s="709">
        <v>0.16250000000000001</v>
      </c>
      <c r="B1277">
        <v>100</v>
      </c>
      <c r="C1277">
        <v>107.72</v>
      </c>
      <c r="D1277">
        <v>30</v>
      </c>
    </row>
    <row r="1278" spans="1:4" x14ac:dyDescent="0.4">
      <c r="A1278" s="709">
        <v>0.16261574074074073</v>
      </c>
      <c r="B1278">
        <v>100</v>
      </c>
      <c r="C1278">
        <v>108</v>
      </c>
      <c r="D1278">
        <v>30</v>
      </c>
    </row>
    <row r="1279" spans="1:4" x14ac:dyDescent="0.4">
      <c r="A1279" s="709">
        <v>0.16273148148148148</v>
      </c>
      <c r="B1279">
        <v>100</v>
      </c>
      <c r="C1279">
        <v>108.08</v>
      </c>
      <c r="D1279">
        <v>30</v>
      </c>
    </row>
    <row r="1280" spans="1:4" x14ac:dyDescent="0.4">
      <c r="A1280" s="709">
        <v>0.16284722222222223</v>
      </c>
      <c r="B1280">
        <v>100</v>
      </c>
      <c r="C1280">
        <v>108.36</v>
      </c>
      <c r="D1280">
        <v>30</v>
      </c>
    </row>
    <row r="1281" spans="1:4" x14ac:dyDescent="0.4">
      <c r="A1281" s="709">
        <v>0.16296296296296298</v>
      </c>
      <c r="B1281">
        <v>100</v>
      </c>
      <c r="C1281">
        <v>108.64</v>
      </c>
      <c r="D1281">
        <v>30</v>
      </c>
    </row>
    <row r="1282" spans="1:4" x14ac:dyDescent="0.4">
      <c r="A1282" s="709">
        <v>0.1630787037037037</v>
      </c>
      <c r="B1282">
        <v>100</v>
      </c>
      <c r="C1282">
        <v>108.75</v>
      </c>
      <c r="D1282">
        <v>30</v>
      </c>
    </row>
    <row r="1283" spans="1:4" x14ac:dyDescent="0.4">
      <c r="A1283" s="709">
        <v>0.16319444444444445</v>
      </c>
      <c r="B1283">
        <v>100</v>
      </c>
      <c r="C1283">
        <v>108.94</v>
      </c>
      <c r="D1283">
        <v>30</v>
      </c>
    </row>
    <row r="1284" spans="1:4" x14ac:dyDescent="0.4">
      <c r="A1284" s="709">
        <v>0.1633101851851852</v>
      </c>
      <c r="B1284">
        <v>100</v>
      </c>
      <c r="C1284">
        <v>109.21</v>
      </c>
      <c r="D1284">
        <v>30</v>
      </c>
    </row>
    <row r="1285" spans="1:4" x14ac:dyDescent="0.4">
      <c r="A1285" s="709">
        <v>0.16342592592592592</v>
      </c>
      <c r="B1285">
        <v>100</v>
      </c>
      <c r="C1285">
        <v>109.49</v>
      </c>
      <c r="D1285">
        <v>30</v>
      </c>
    </row>
    <row r="1286" spans="1:4" x14ac:dyDescent="0.4">
      <c r="A1286" s="709">
        <v>0.16354166666666667</v>
      </c>
      <c r="B1286">
        <v>100</v>
      </c>
      <c r="C1286">
        <v>109.69</v>
      </c>
      <c r="D1286">
        <v>30</v>
      </c>
    </row>
    <row r="1287" spans="1:4" x14ac:dyDescent="0.4">
      <c r="A1287" s="709">
        <v>0.16365740740740742</v>
      </c>
      <c r="B1287">
        <v>100</v>
      </c>
      <c r="C1287">
        <v>109.97</v>
      </c>
      <c r="D1287">
        <v>30</v>
      </c>
    </row>
    <row r="1288" spans="1:4" x14ac:dyDescent="0.4">
      <c r="A1288" s="709">
        <v>0.16377314814814814</v>
      </c>
      <c r="B1288">
        <v>100</v>
      </c>
      <c r="C1288">
        <v>110.15</v>
      </c>
      <c r="D1288">
        <v>30</v>
      </c>
    </row>
    <row r="1289" spans="1:4" x14ac:dyDescent="0.4">
      <c r="A1289" s="709">
        <v>0.16388888888888889</v>
      </c>
      <c r="B1289">
        <v>100</v>
      </c>
      <c r="C1289">
        <v>110.53</v>
      </c>
      <c r="D1289">
        <v>30</v>
      </c>
    </row>
    <row r="1290" spans="1:4" x14ac:dyDescent="0.4">
      <c r="A1290" s="709">
        <v>0.16400462962962964</v>
      </c>
      <c r="B1290">
        <v>100</v>
      </c>
      <c r="C1290">
        <v>110.7</v>
      </c>
      <c r="D1290">
        <v>30</v>
      </c>
    </row>
    <row r="1291" spans="1:4" x14ac:dyDescent="0.4">
      <c r="A1291" s="709">
        <v>0.16412037037037036</v>
      </c>
      <c r="B1291">
        <v>100</v>
      </c>
      <c r="C1291">
        <v>110.81</v>
      </c>
      <c r="D1291">
        <v>30</v>
      </c>
    </row>
    <row r="1292" spans="1:4" x14ac:dyDescent="0.4">
      <c r="A1292" s="709">
        <v>0.16423611111111111</v>
      </c>
      <c r="B1292">
        <v>100</v>
      </c>
      <c r="C1292">
        <v>110.98</v>
      </c>
      <c r="D1292">
        <v>30</v>
      </c>
    </row>
    <row r="1293" spans="1:4" x14ac:dyDescent="0.4">
      <c r="A1293" s="709">
        <v>0.16435185185185186</v>
      </c>
      <c r="B1293">
        <v>100</v>
      </c>
      <c r="C1293">
        <v>111</v>
      </c>
      <c r="D1293">
        <v>30</v>
      </c>
    </row>
    <row r="1294" spans="1:4" x14ac:dyDescent="0.4">
      <c r="A1294" s="709">
        <v>0.16446759259259258</v>
      </c>
      <c r="B1294">
        <v>100</v>
      </c>
      <c r="C1294">
        <v>111.17</v>
      </c>
      <c r="D1294">
        <v>30</v>
      </c>
    </row>
    <row r="1295" spans="1:4" x14ac:dyDescent="0.4">
      <c r="A1295" s="709">
        <v>0.16458333333333333</v>
      </c>
      <c r="B1295">
        <v>100</v>
      </c>
      <c r="C1295">
        <v>111.44</v>
      </c>
      <c r="D1295">
        <v>30</v>
      </c>
    </row>
    <row r="1296" spans="1:4" x14ac:dyDescent="0.4">
      <c r="A1296" s="709">
        <v>0.16469907407407408</v>
      </c>
      <c r="B1296">
        <v>100</v>
      </c>
      <c r="C1296">
        <v>111.65</v>
      </c>
      <c r="D1296">
        <v>30</v>
      </c>
    </row>
    <row r="1297" spans="1:4" x14ac:dyDescent="0.4">
      <c r="A1297" s="709">
        <v>0.1648148148148148</v>
      </c>
      <c r="B1297">
        <v>100</v>
      </c>
      <c r="C1297">
        <v>112.01</v>
      </c>
      <c r="D1297">
        <v>30</v>
      </c>
    </row>
    <row r="1298" spans="1:4" x14ac:dyDescent="0.4">
      <c r="A1298" s="709">
        <v>0.16493055555555555</v>
      </c>
      <c r="B1298">
        <v>100</v>
      </c>
      <c r="C1298">
        <v>112.12</v>
      </c>
      <c r="D1298">
        <v>30</v>
      </c>
    </row>
    <row r="1299" spans="1:4" x14ac:dyDescent="0.4">
      <c r="A1299" s="709">
        <v>0.1650462962962963</v>
      </c>
      <c r="B1299">
        <v>100</v>
      </c>
      <c r="C1299">
        <v>112.3</v>
      </c>
      <c r="D1299">
        <v>30</v>
      </c>
    </row>
    <row r="1300" spans="1:4" x14ac:dyDescent="0.4">
      <c r="A1300" s="709">
        <v>0.16516203703703702</v>
      </c>
      <c r="B1300">
        <v>100</v>
      </c>
      <c r="C1300">
        <v>112.65</v>
      </c>
      <c r="D1300">
        <v>30</v>
      </c>
    </row>
    <row r="1301" spans="1:4" x14ac:dyDescent="0.4">
      <c r="A1301" s="709">
        <v>0.16527777777777777</v>
      </c>
      <c r="B1301">
        <v>100</v>
      </c>
      <c r="C1301">
        <v>112.83</v>
      </c>
      <c r="D1301">
        <v>30</v>
      </c>
    </row>
    <row r="1302" spans="1:4" x14ac:dyDescent="0.4">
      <c r="A1302" s="709">
        <v>0.16539351851851852</v>
      </c>
      <c r="B1302">
        <v>100</v>
      </c>
      <c r="C1302">
        <v>112.85</v>
      </c>
      <c r="D1302">
        <v>30</v>
      </c>
    </row>
    <row r="1303" spans="1:4" x14ac:dyDescent="0.4">
      <c r="A1303" s="709">
        <v>0.16550925925925927</v>
      </c>
      <c r="B1303">
        <v>100</v>
      </c>
      <c r="C1303">
        <v>113.12</v>
      </c>
      <c r="D1303">
        <v>30</v>
      </c>
    </row>
    <row r="1304" spans="1:4" x14ac:dyDescent="0.4">
      <c r="A1304" s="709">
        <v>0.16562499999999999</v>
      </c>
      <c r="B1304">
        <v>100</v>
      </c>
      <c r="C1304">
        <v>113.3</v>
      </c>
      <c r="D1304">
        <v>30</v>
      </c>
    </row>
    <row r="1305" spans="1:4" x14ac:dyDescent="0.4">
      <c r="A1305" s="709">
        <v>0.16574074074074074</v>
      </c>
      <c r="B1305">
        <v>100</v>
      </c>
      <c r="C1305">
        <v>113.4</v>
      </c>
      <c r="D1305">
        <v>30</v>
      </c>
    </row>
    <row r="1306" spans="1:4" x14ac:dyDescent="0.4">
      <c r="A1306" s="709">
        <v>0.16585648148148149</v>
      </c>
      <c r="B1306">
        <v>100</v>
      </c>
      <c r="C1306">
        <v>113.58</v>
      </c>
      <c r="D1306">
        <v>30</v>
      </c>
    </row>
    <row r="1307" spans="1:4" x14ac:dyDescent="0.4">
      <c r="A1307" s="709">
        <v>0.16597222222222222</v>
      </c>
      <c r="B1307">
        <v>100</v>
      </c>
      <c r="C1307">
        <v>113.59</v>
      </c>
      <c r="D1307">
        <v>30</v>
      </c>
    </row>
    <row r="1308" spans="1:4" x14ac:dyDescent="0.4">
      <c r="A1308" s="709">
        <v>0.16608796296296297</v>
      </c>
      <c r="B1308">
        <v>100</v>
      </c>
      <c r="C1308">
        <v>113.4</v>
      </c>
      <c r="D1308">
        <v>30</v>
      </c>
    </row>
    <row r="1309" spans="1:4" x14ac:dyDescent="0.4">
      <c r="A1309" s="709">
        <v>0.16620370370370371</v>
      </c>
      <c r="B1309">
        <v>100</v>
      </c>
      <c r="C1309">
        <v>113.3</v>
      </c>
      <c r="D1309">
        <v>30</v>
      </c>
    </row>
    <row r="1310" spans="1:4" x14ac:dyDescent="0.4">
      <c r="A1310" s="709">
        <v>0.16631944444444444</v>
      </c>
      <c r="B1310">
        <v>100</v>
      </c>
      <c r="C1310">
        <v>113.22</v>
      </c>
      <c r="D1310">
        <v>30</v>
      </c>
    </row>
    <row r="1311" spans="1:4" x14ac:dyDescent="0.4">
      <c r="A1311" s="709">
        <v>0.16643518518518519</v>
      </c>
      <c r="B1311">
        <v>100</v>
      </c>
      <c r="C1311">
        <v>113.22</v>
      </c>
      <c r="D1311">
        <v>30</v>
      </c>
    </row>
    <row r="1312" spans="1:4" x14ac:dyDescent="0.4">
      <c r="A1312" s="709">
        <v>0.16655092592592594</v>
      </c>
      <c r="B1312">
        <v>100</v>
      </c>
      <c r="C1312">
        <v>113.49</v>
      </c>
      <c r="D1312">
        <v>30</v>
      </c>
    </row>
    <row r="1313" spans="1:4" x14ac:dyDescent="0.4">
      <c r="A1313" s="709">
        <v>0.16666666666666666</v>
      </c>
      <c r="B1313">
        <v>100</v>
      </c>
      <c r="C1313">
        <v>113.4</v>
      </c>
      <c r="D1313">
        <v>30</v>
      </c>
    </row>
    <row r="1314" spans="1:4" x14ac:dyDescent="0.4">
      <c r="A1314" s="709">
        <v>0.16678240740740741</v>
      </c>
      <c r="B1314">
        <v>100</v>
      </c>
      <c r="C1314">
        <v>113.59</v>
      </c>
      <c r="D1314">
        <v>30</v>
      </c>
    </row>
    <row r="1315" spans="1:4" x14ac:dyDescent="0.4">
      <c r="A1315" s="709">
        <v>0.16689814814814816</v>
      </c>
      <c r="B1315">
        <v>100</v>
      </c>
      <c r="C1315">
        <v>113.69</v>
      </c>
      <c r="D1315">
        <v>30</v>
      </c>
    </row>
    <row r="1316" spans="1:4" x14ac:dyDescent="0.4">
      <c r="A1316" s="709">
        <v>0.16701388888888888</v>
      </c>
      <c r="B1316">
        <v>100</v>
      </c>
      <c r="C1316">
        <v>113.67</v>
      </c>
      <c r="D1316">
        <v>30</v>
      </c>
    </row>
    <row r="1317" spans="1:4" x14ac:dyDescent="0.4">
      <c r="A1317" s="709">
        <v>0.16712962962962963</v>
      </c>
      <c r="B1317">
        <v>100</v>
      </c>
      <c r="C1317">
        <v>113.58</v>
      </c>
      <c r="D1317">
        <v>30</v>
      </c>
    </row>
    <row r="1318" spans="1:4" x14ac:dyDescent="0.4">
      <c r="A1318" s="709">
        <v>0.16724537037037038</v>
      </c>
      <c r="B1318">
        <v>100</v>
      </c>
      <c r="C1318">
        <v>113.39</v>
      </c>
      <c r="D1318">
        <v>30</v>
      </c>
    </row>
    <row r="1319" spans="1:4" x14ac:dyDescent="0.4">
      <c r="A1319" s="709">
        <v>0.1673611111111111</v>
      </c>
      <c r="B1319">
        <v>100</v>
      </c>
      <c r="C1319">
        <v>113.39</v>
      </c>
      <c r="D1319">
        <v>30</v>
      </c>
    </row>
    <row r="1320" spans="1:4" x14ac:dyDescent="0.4">
      <c r="A1320" s="709">
        <v>0.16747685185185185</v>
      </c>
      <c r="B1320">
        <v>100</v>
      </c>
      <c r="C1320">
        <v>113.39</v>
      </c>
      <c r="D1320">
        <v>30</v>
      </c>
    </row>
    <row r="1321" spans="1:4" x14ac:dyDescent="0.4">
      <c r="A1321" s="709">
        <v>0.1675925925925926</v>
      </c>
      <c r="B1321">
        <v>100</v>
      </c>
      <c r="C1321">
        <v>113.57</v>
      </c>
      <c r="D1321">
        <v>30</v>
      </c>
    </row>
    <row r="1322" spans="1:4" x14ac:dyDescent="0.4">
      <c r="A1322" s="709">
        <v>0.16770833333333332</v>
      </c>
      <c r="B1322">
        <v>100</v>
      </c>
      <c r="C1322">
        <v>113.58</v>
      </c>
      <c r="D1322">
        <v>30</v>
      </c>
    </row>
    <row r="1323" spans="1:4" x14ac:dyDescent="0.4">
      <c r="A1323" s="709">
        <v>0.16782407407407407</v>
      </c>
      <c r="B1323">
        <v>100</v>
      </c>
      <c r="C1323">
        <v>113.75</v>
      </c>
      <c r="D1323">
        <v>30</v>
      </c>
    </row>
    <row r="1324" spans="1:4" x14ac:dyDescent="0.4">
      <c r="A1324" s="709">
        <v>0.16793981481481482</v>
      </c>
      <c r="B1324">
        <v>100</v>
      </c>
      <c r="C1324">
        <v>113.66</v>
      </c>
      <c r="D1324">
        <v>30</v>
      </c>
    </row>
    <row r="1325" spans="1:4" x14ac:dyDescent="0.4">
      <c r="A1325" s="709">
        <v>0.16805555555555557</v>
      </c>
      <c r="B1325">
        <v>100</v>
      </c>
      <c r="C1325">
        <v>113.66</v>
      </c>
      <c r="D1325">
        <v>30</v>
      </c>
    </row>
    <row r="1326" spans="1:4" x14ac:dyDescent="0.4">
      <c r="A1326" s="709">
        <v>0.16817129629629629</v>
      </c>
      <c r="B1326">
        <v>100</v>
      </c>
      <c r="C1326">
        <v>113.65</v>
      </c>
      <c r="D1326">
        <v>30</v>
      </c>
    </row>
    <row r="1327" spans="1:4" x14ac:dyDescent="0.4">
      <c r="A1327" s="709">
        <v>0.16828703703703704</v>
      </c>
      <c r="B1327">
        <v>100</v>
      </c>
      <c r="C1327">
        <v>113.66</v>
      </c>
      <c r="D1327">
        <v>30</v>
      </c>
    </row>
    <row r="1328" spans="1:4" x14ac:dyDescent="0.4">
      <c r="A1328" s="709">
        <v>0.16840277777777779</v>
      </c>
      <c r="B1328">
        <v>100</v>
      </c>
      <c r="C1328">
        <v>113.65</v>
      </c>
      <c r="D1328">
        <v>30</v>
      </c>
    </row>
    <row r="1329" spans="1:4" x14ac:dyDescent="0.4">
      <c r="A1329" s="709">
        <v>0.16851851851851851</v>
      </c>
      <c r="B1329">
        <v>100</v>
      </c>
      <c r="C1329">
        <v>113.66</v>
      </c>
      <c r="D1329">
        <v>30</v>
      </c>
    </row>
    <row r="1330" spans="1:4" x14ac:dyDescent="0.4">
      <c r="A1330" s="709">
        <v>0.16863425925925926</v>
      </c>
      <c r="B1330">
        <v>100</v>
      </c>
      <c r="C1330">
        <v>113.75</v>
      </c>
      <c r="D1330">
        <v>30</v>
      </c>
    </row>
    <row r="1331" spans="1:4" x14ac:dyDescent="0.4">
      <c r="A1331" s="709">
        <v>0.16875000000000001</v>
      </c>
      <c r="B1331">
        <v>100</v>
      </c>
      <c r="C1331">
        <v>113.83</v>
      </c>
      <c r="D1331">
        <v>30</v>
      </c>
    </row>
    <row r="1332" spans="1:4" x14ac:dyDescent="0.4">
      <c r="A1332" s="709">
        <v>0.16886574074074073</v>
      </c>
      <c r="B1332">
        <v>100</v>
      </c>
      <c r="C1332">
        <v>113.75</v>
      </c>
      <c r="D1332">
        <v>30</v>
      </c>
    </row>
    <row r="1333" spans="1:4" x14ac:dyDescent="0.4">
      <c r="A1333" s="709">
        <v>0.16898148148148148</v>
      </c>
      <c r="B1333">
        <v>100</v>
      </c>
      <c r="C1333">
        <v>113.66</v>
      </c>
      <c r="D1333">
        <v>30</v>
      </c>
    </row>
    <row r="1334" spans="1:4" x14ac:dyDescent="0.4">
      <c r="A1334" s="709">
        <v>0.16909722222222223</v>
      </c>
      <c r="B1334">
        <v>100</v>
      </c>
      <c r="C1334">
        <v>113.83</v>
      </c>
      <c r="D1334">
        <v>30</v>
      </c>
    </row>
    <row r="1335" spans="1:4" x14ac:dyDescent="0.4">
      <c r="A1335" s="709">
        <v>0.16921296296296295</v>
      </c>
      <c r="B1335">
        <v>100</v>
      </c>
      <c r="C1335">
        <v>113.93</v>
      </c>
      <c r="D1335">
        <v>30</v>
      </c>
    </row>
    <row r="1336" spans="1:4" x14ac:dyDescent="0.4">
      <c r="A1336" s="709">
        <v>0.1693287037037037</v>
      </c>
      <c r="B1336">
        <v>100</v>
      </c>
      <c r="C1336">
        <v>114.11</v>
      </c>
      <c r="D1336">
        <v>30</v>
      </c>
    </row>
    <row r="1337" spans="1:4" x14ac:dyDescent="0.4">
      <c r="A1337" s="709">
        <v>0.16944444444444445</v>
      </c>
      <c r="B1337">
        <v>100</v>
      </c>
      <c r="C1337">
        <v>114.11</v>
      </c>
      <c r="D1337">
        <v>30</v>
      </c>
    </row>
    <row r="1338" spans="1:4" x14ac:dyDescent="0.4">
      <c r="A1338" s="709">
        <v>0.16956018518518517</v>
      </c>
      <c r="B1338">
        <v>100</v>
      </c>
      <c r="C1338">
        <v>114.11</v>
      </c>
      <c r="D1338">
        <v>30</v>
      </c>
    </row>
    <row r="1339" spans="1:4" x14ac:dyDescent="0.4">
      <c r="A1339" s="709">
        <v>0.16967592592592592</v>
      </c>
      <c r="B1339">
        <v>100</v>
      </c>
      <c r="C1339">
        <v>113.83</v>
      </c>
      <c r="D1339">
        <v>30</v>
      </c>
    </row>
    <row r="1340" spans="1:4" x14ac:dyDescent="0.4">
      <c r="A1340" s="709">
        <v>0.16979166666666667</v>
      </c>
      <c r="B1340">
        <v>100</v>
      </c>
      <c r="C1340">
        <v>113.74</v>
      </c>
      <c r="D1340">
        <v>30</v>
      </c>
    </row>
    <row r="1341" spans="1:4" x14ac:dyDescent="0.4">
      <c r="A1341" s="709">
        <v>0.1699074074074074</v>
      </c>
      <c r="B1341">
        <v>100</v>
      </c>
      <c r="C1341">
        <v>113.85</v>
      </c>
      <c r="D1341">
        <v>30</v>
      </c>
    </row>
    <row r="1342" spans="1:4" x14ac:dyDescent="0.4">
      <c r="A1342" s="709">
        <v>0.17002314814814815</v>
      </c>
      <c r="B1342">
        <v>100</v>
      </c>
      <c r="C1342">
        <v>113.85</v>
      </c>
      <c r="D1342">
        <v>30</v>
      </c>
    </row>
    <row r="1343" spans="1:4" x14ac:dyDescent="0.4">
      <c r="A1343" s="709">
        <v>0.1701388888888889</v>
      </c>
      <c r="B1343">
        <v>100</v>
      </c>
      <c r="C1343">
        <v>113.85</v>
      </c>
      <c r="D1343">
        <v>30</v>
      </c>
    </row>
    <row r="1344" spans="1:4" x14ac:dyDescent="0.4">
      <c r="A1344" s="709">
        <v>0.17025462962962962</v>
      </c>
      <c r="B1344">
        <v>100</v>
      </c>
      <c r="C1344">
        <v>113.93</v>
      </c>
      <c r="D1344">
        <v>30</v>
      </c>
    </row>
    <row r="1345" spans="1:4" x14ac:dyDescent="0.4">
      <c r="A1345" s="709">
        <v>0.17037037037037037</v>
      </c>
      <c r="B1345">
        <v>100</v>
      </c>
      <c r="C1345">
        <v>113.74</v>
      </c>
      <c r="D1345">
        <v>30</v>
      </c>
    </row>
    <row r="1346" spans="1:4" x14ac:dyDescent="0.4">
      <c r="A1346" s="709">
        <v>0.17048611111111112</v>
      </c>
      <c r="B1346">
        <v>100</v>
      </c>
      <c r="C1346">
        <v>113.83</v>
      </c>
      <c r="D1346">
        <v>30</v>
      </c>
    </row>
    <row r="1347" spans="1:4" x14ac:dyDescent="0.4">
      <c r="A1347" s="709">
        <v>0.17060185185185187</v>
      </c>
      <c r="B1347">
        <v>100</v>
      </c>
      <c r="C1347">
        <v>113.83</v>
      </c>
      <c r="D1347">
        <v>30</v>
      </c>
    </row>
    <row r="1348" spans="1:4" x14ac:dyDescent="0.4">
      <c r="A1348" s="709">
        <v>0.17071759259259259</v>
      </c>
      <c r="B1348">
        <v>100</v>
      </c>
      <c r="C1348">
        <v>113.93</v>
      </c>
      <c r="D1348">
        <v>30</v>
      </c>
    </row>
    <row r="1349" spans="1:4" x14ac:dyDescent="0.4">
      <c r="A1349" s="709">
        <v>0.17083333333333334</v>
      </c>
      <c r="B1349">
        <v>100</v>
      </c>
      <c r="C1349">
        <v>114.11</v>
      </c>
      <c r="D1349">
        <v>30</v>
      </c>
    </row>
    <row r="1350" spans="1:4" x14ac:dyDescent="0.4">
      <c r="A1350" s="709">
        <v>0.17094907407407409</v>
      </c>
      <c r="B1350">
        <v>100</v>
      </c>
      <c r="C1350">
        <v>114.11</v>
      </c>
      <c r="D1350">
        <v>30</v>
      </c>
    </row>
    <row r="1351" spans="1:4" x14ac:dyDescent="0.4">
      <c r="A1351" s="709">
        <v>0.17106481481481481</v>
      </c>
      <c r="B1351">
        <v>100</v>
      </c>
      <c r="C1351">
        <v>114.03</v>
      </c>
      <c r="D1351">
        <v>30</v>
      </c>
    </row>
    <row r="1352" spans="1:4" x14ac:dyDescent="0.4">
      <c r="A1352" s="709">
        <v>0.17118055555555556</v>
      </c>
      <c r="B1352">
        <v>100</v>
      </c>
      <c r="C1352">
        <v>114.03</v>
      </c>
      <c r="D1352">
        <v>30</v>
      </c>
    </row>
    <row r="1353" spans="1:4" x14ac:dyDescent="0.4">
      <c r="A1353" s="709">
        <v>0.17129629629629631</v>
      </c>
      <c r="B1353">
        <v>100</v>
      </c>
      <c r="C1353">
        <v>114.11</v>
      </c>
      <c r="D1353">
        <v>30</v>
      </c>
    </row>
    <row r="1354" spans="1:4" x14ac:dyDescent="0.4">
      <c r="A1354" s="709">
        <v>0.17141203703703703</v>
      </c>
      <c r="B1354">
        <v>100</v>
      </c>
      <c r="C1354">
        <v>114.22</v>
      </c>
      <c r="D1354">
        <v>30</v>
      </c>
    </row>
    <row r="1355" spans="1:4" x14ac:dyDescent="0.4">
      <c r="A1355" s="709">
        <v>0.17152777777777778</v>
      </c>
      <c r="B1355">
        <v>100</v>
      </c>
      <c r="C1355">
        <v>114.13</v>
      </c>
      <c r="D1355">
        <v>30</v>
      </c>
    </row>
    <row r="1356" spans="1:4" x14ac:dyDescent="0.4">
      <c r="A1356" s="709">
        <v>0.17164351851851853</v>
      </c>
      <c r="B1356">
        <v>100</v>
      </c>
      <c r="C1356">
        <v>114.13</v>
      </c>
      <c r="D1356">
        <v>30</v>
      </c>
    </row>
    <row r="1357" spans="1:4" x14ac:dyDescent="0.4">
      <c r="A1357" s="709">
        <v>0.17175925925925925</v>
      </c>
      <c r="B1357">
        <v>100</v>
      </c>
      <c r="C1357">
        <v>114.11</v>
      </c>
      <c r="D1357">
        <v>30</v>
      </c>
    </row>
    <row r="1358" spans="1:4" x14ac:dyDescent="0.4">
      <c r="A1358" s="709">
        <v>0.171875</v>
      </c>
      <c r="B1358">
        <v>100</v>
      </c>
      <c r="C1358">
        <v>113.83</v>
      </c>
      <c r="D1358">
        <v>30</v>
      </c>
    </row>
    <row r="1359" spans="1:4" x14ac:dyDescent="0.4">
      <c r="A1359" s="709">
        <v>0.17199074074074075</v>
      </c>
      <c r="B1359">
        <v>100</v>
      </c>
      <c r="C1359">
        <v>113.74</v>
      </c>
      <c r="D1359">
        <v>30</v>
      </c>
    </row>
    <row r="1360" spans="1:4" x14ac:dyDescent="0.4">
      <c r="A1360" s="709">
        <v>0.17210648148148147</v>
      </c>
      <c r="B1360">
        <v>100</v>
      </c>
      <c r="C1360">
        <v>113.65</v>
      </c>
      <c r="D1360">
        <v>30</v>
      </c>
    </row>
    <row r="1361" spans="1:4" x14ac:dyDescent="0.4">
      <c r="A1361" s="709">
        <v>0.17222222222222222</v>
      </c>
      <c r="B1361">
        <v>100</v>
      </c>
      <c r="C1361">
        <v>113.74</v>
      </c>
      <c r="D1361">
        <v>30</v>
      </c>
    </row>
    <row r="1362" spans="1:4" x14ac:dyDescent="0.4">
      <c r="A1362" s="709">
        <v>0.17233796296296297</v>
      </c>
      <c r="B1362">
        <v>100</v>
      </c>
      <c r="C1362">
        <v>113.83</v>
      </c>
      <c r="D1362">
        <v>30</v>
      </c>
    </row>
    <row r="1363" spans="1:4" x14ac:dyDescent="0.4">
      <c r="A1363" s="709">
        <v>0.17245370370370369</v>
      </c>
      <c r="B1363">
        <v>100</v>
      </c>
      <c r="C1363">
        <v>113.83</v>
      </c>
      <c r="D1363">
        <v>30</v>
      </c>
    </row>
    <row r="1364" spans="1:4" x14ac:dyDescent="0.4">
      <c r="A1364" s="709">
        <v>0.17256944444444444</v>
      </c>
      <c r="B1364">
        <v>100</v>
      </c>
      <c r="C1364">
        <v>113.93</v>
      </c>
      <c r="D1364">
        <v>30</v>
      </c>
    </row>
    <row r="1365" spans="1:4" x14ac:dyDescent="0.4">
      <c r="A1365" s="709">
        <v>0.17268518518518519</v>
      </c>
      <c r="B1365">
        <v>100</v>
      </c>
      <c r="C1365">
        <v>114.02</v>
      </c>
      <c r="D1365">
        <v>30</v>
      </c>
    </row>
    <row r="1366" spans="1:4" x14ac:dyDescent="0.4">
      <c r="A1366" s="709">
        <v>0.17280092592592591</v>
      </c>
      <c r="B1366">
        <v>100</v>
      </c>
      <c r="C1366">
        <v>114.19</v>
      </c>
      <c r="D1366">
        <v>30</v>
      </c>
    </row>
    <row r="1367" spans="1:4" x14ac:dyDescent="0.4">
      <c r="A1367" s="709">
        <v>0.17291666666666666</v>
      </c>
      <c r="B1367">
        <v>100</v>
      </c>
      <c r="C1367">
        <v>114.1</v>
      </c>
      <c r="D1367">
        <v>30</v>
      </c>
    </row>
    <row r="1368" spans="1:4" x14ac:dyDescent="0.4">
      <c r="A1368" s="709">
        <v>0.17303240740740741</v>
      </c>
      <c r="B1368">
        <v>100</v>
      </c>
      <c r="C1368">
        <v>114.11</v>
      </c>
      <c r="D1368">
        <v>30</v>
      </c>
    </row>
    <row r="1369" spans="1:4" x14ac:dyDescent="0.4">
      <c r="A1369" s="709">
        <v>0.17314814814814813</v>
      </c>
      <c r="B1369">
        <v>100</v>
      </c>
      <c r="C1369">
        <v>114.21</v>
      </c>
      <c r="D1369">
        <v>30</v>
      </c>
    </row>
    <row r="1370" spans="1:4" x14ac:dyDescent="0.4">
      <c r="A1370" s="709">
        <v>0.17326388888888888</v>
      </c>
      <c r="B1370">
        <v>100</v>
      </c>
      <c r="C1370">
        <v>114.19</v>
      </c>
      <c r="D1370">
        <v>30</v>
      </c>
    </row>
    <row r="1371" spans="1:4" x14ac:dyDescent="0.4">
      <c r="A1371" s="709">
        <v>0.17337962962962963</v>
      </c>
      <c r="B1371">
        <v>100</v>
      </c>
      <c r="C1371">
        <v>114.1</v>
      </c>
      <c r="D1371">
        <v>30</v>
      </c>
    </row>
    <row r="1372" spans="1:4" x14ac:dyDescent="0.4">
      <c r="A1372" s="709">
        <v>0.17349537037037038</v>
      </c>
      <c r="B1372">
        <v>100</v>
      </c>
      <c r="C1372">
        <v>114.1</v>
      </c>
      <c r="D1372">
        <v>30</v>
      </c>
    </row>
    <row r="1373" spans="1:4" x14ac:dyDescent="0.4">
      <c r="A1373" s="709">
        <v>0.1736111111111111</v>
      </c>
      <c r="B1373">
        <v>100</v>
      </c>
      <c r="C1373">
        <v>114.11</v>
      </c>
      <c r="D1373">
        <v>30</v>
      </c>
    </row>
    <row r="1374" spans="1:4" x14ac:dyDescent="0.4">
      <c r="A1374" s="709">
        <v>0.17372685185185185</v>
      </c>
      <c r="B1374">
        <v>100</v>
      </c>
      <c r="C1374">
        <v>114.29</v>
      </c>
      <c r="D1374">
        <v>30</v>
      </c>
    </row>
    <row r="1375" spans="1:4" x14ac:dyDescent="0.4">
      <c r="A1375" s="709">
        <v>0.1738425925925926</v>
      </c>
      <c r="B1375">
        <v>100</v>
      </c>
      <c r="C1375">
        <v>114.18</v>
      </c>
      <c r="D1375">
        <v>30</v>
      </c>
    </row>
    <row r="1376" spans="1:4" x14ac:dyDescent="0.4">
      <c r="A1376" s="709">
        <v>0.17395833333333333</v>
      </c>
      <c r="B1376">
        <v>100</v>
      </c>
      <c r="C1376">
        <v>114.01</v>
      </c>
      <c r="D1376">
        <v>30</v>
      </c>
    </row>
    <row r="1377" spans="1:4" x14ac:dyDescent="0.4">
      <c r="A1377" s="709">
        <v>0.17407407407407408</v>
      </c>
      <c r="B1377">
        <v>100</v>
      </c>
      <c r="C1377">
        <v>113.9</v>
      </c>
      <c r="D1377">
        <v>30</v>
      </c>
    </row>
    <row r="1378" spans="1:4" x14ac:dyDescent="0.4">
      <c r="A1378" s="709">
        <v>0.17418981481481483</v>
      </c>
      <c r="B1378">
        <v>100</v>
      </c>
      <c r="C1378">
        <v>113.82</v>
      </c>
      <c r="D1378">
        <v>30</v>
      </c>
    </row>
    <row r="1379" spans="1:4" x14ac:dyDescent="0.4">
      <c r="A1379" s="709">
        <v>0.17430555555555555</v>
      </c>
      <c r="B1379">
        <v>100</v>
      </c>
      <c r="C1379">
        <v>113.82</v>
      </c>
      <c r="D1379">
        <v>30</v>
      </c>
    </row>
    <row r="1380" spans="1:4" x14ac:dyDescent="0.4">
      <c r="A1380" s="709">
        <v>0.1744212962962963</v>
      </c>
      <c r="B1380">
        <v>100</v>
      </c>
      <c r="C1380">
        <v>113.82</v>
      </c>
      <c r="D1380">
        <v>30</v>
      </c>
    </row>
    <row r="1381" spans="1:4" x14ac:dyDescent="0.4">
      <c r="A1381" s="709">
        <v>0.17453703703703705</v>
      </c>
      <c r="B1381">
        <v>100</v>
      </c>
      <c r="C1381">
        <v>113.91</v>
      </c>
      <c r="D1381">
        <v>30</v>
      </c>
    </row>
    <row r="1382" spans="1:4" x14ac:dyDescent="0.4">
      <c r="A1382" s="709">
        <v>0.17465277777777777</v>
      </c>
      <c r="B1382">
        <v>100</v>
      </c>
      <c r="C1382">
        <v>113.82</v>
      </c>
      <c r="D1382">
        <v>30</v>
      </c>
    </row>
    <row r="1383" spans="1:4" x14ac:dyDescent="0.4">
      <c r="A1383" s="709">
        <v>0.17476851851851852</v>
      </c>
      <c r="B1383">
        <v>100</v>
      </c>
      <c r="C1383">
        <v>113.91</v>
      </c>
      <c r="D1383">
        <v>30</v>
      </c>
    </row>
    <row r="1384" spans="1:4" x14ac:dyDescent="0.4">
      <c r="A1384" s="709">
        <v>0.17488425925925927</v>
      </c>
      <c r="B1384">
        <v>100</v>
      </c>
      <c r="C1384">
        <v>113.91</v>
      </c>
      <c r="D1384">
        <v>30</v>
      </c>
    </row>
    <row r="1385" spans="1:4" x14ac:dyDescent="0.4">
      <c r="A1385" s="709">
        <v>0.17499999999999999</v>
      </c>
      <c r="B1385">
        <v>100</v>
      </c>
      <c r="C1385">
        <v>114.02</v>
      </c>
      <c r="D1385">
        <v>30</v>
      </c>
    </row>
    <row r="1386" spans="1:4" x14ac:dyDescent="0.4">
      <c r="A1386" s="709">
        <v>0.17511574074074074</v>
      </c>
      <c r="B1386">
        <v>100</v>
      </c>
      <c r="C1386">
        <v>114.29</v>
      </c>
      <c r="D1386">
        <v>30</v>
      </c>
    </row>
    <row r="1387" spans="1:4" x14ac:dyDescent="0.4">
      <c r="A1387" s="709">
        <v>0.17523148148148149</v>
      </c>
      <c r="B1387">
        <v>100</v>
      </c>
      <c r="C1387">
        <v>114.02</v>
      </c>
      <c r="D1387">
        <v>30</v>
      </c>
    </row>
    <row r="1388" spans="1:4" x14ac:dyDescent="0.4">
      <c r="A1388" s="709">
        <v>0.17534722222222221</v>
      </c>
      <c r="B1388">
        <v>100</v>
      </c>
      <c r="C1388">
        <v>114.21</v>
      </c>
      <c r="D1388">
        <v>30</v>
      </c>
    </row>
    <row r="1389" spans="1:4" x14ac:dyDescent="0.4">
      <c r="A1389" s="709">
        <v>0.17546296296296296</v>
      </c>
      <c r="B1389">
        <v>100</v>
      </c>
      <c r="C1389">
        <v>114.3</v>
      </c>
      <c r="D1389">
        <v>30</v>
      </c>
    </row>
    <row r="1390" spans="1:4" x14ac:dyDescent="0.4">
      <c r="A1390" s="709">
        <v>0.17557870370370371</v>
      </c>
      <c r="B1390">
        <v>100</v>
      </c>
      <c r="C1390">
        <v>114.4</v>
      </c>
      <c r="D1390">
        <v>30</v>
      </c>
    </row>
    <row r="1391" spans="1:4" x14ac:dyDescent="0.4">
      <c r="A1391" s="709">
        <v>0.17569444444444443</v>
      </c>
      <c r="B1391">
        <v>100</v>
      </c>
      <c r="C1391">
        <v>114.3</v>
      </c>
      <c r="D1391">
        <v>30</v>
      </c>
    </row>
    <row r="1392" spans="1:4" x14ac:dyDescent="0.4">
      <c r="A1392" s="709">
        <v>0.17581018518518518</v>
      </c>
      <c r="B1392">
        <v>100</v>
      </c>
      <c r="C1392">
        <v>114.11</v>
      </c>
      <c r="D1392">
        <v>30</v>
      </c>
    </row>
    <row r="1393" spans="1:4" x14ac:dyDescent="0.4">
      <c r="A1393" s="709">
        <v>0.17592592592592593</v>
      </c>
      <c r="B1393">
        <v>100</v>
      </c>
      <c r="C1393">
        <v>114.13</v>
      </c>
      <c r="D1393">
        <v>30</v>
      </c>
    </row>
    <row r="1394" spans="1:4" x14ac:dyDescent="0.4">
      <c r="A1394" s="709">
        <v>0.17604166666666668</v>
      </c>
      <c r="B1394">
        <v>100</v>
      </c>
      <c r="C1394">
        <v>114.3</v>
      </c>
      <c r="D1394">
        <v>30</v>
      </c>
    </row>
    <row r="1395" spans="1:4" x14ac:dyDescent="0.4">
      <c r="A1395" s="709">
        <v>0.1761574074074074</v>
      </c>
      <c r="B1395">
        <v>100</v>
      </c>
      <c r="C1395">
        <v>114.11</v>
      </c>
      <c r="D1395">
        <v>30</v>
      </c>
    </row>
    <row r="1396" spans="1:4" x14ac:dyDescent="0.4">
      <c r="A1396" s="709">
        <v>0.17627314814814815</v>
      </c>
      <c r="B1396">
        <v>100</v>
      </c>
      <c r="C1396">
        <v>114.02</v>
      </c>
      <c r="D1396">
        <v>25</v>
      </c>
    </row>
    <row r="1397" spans="1:4" x14ac:dyDescent="0.4">
      <c r="A1397" s="709">
        <v>0.1763888888888889</v>
      </c>
      <c r="B1397">
        <v>100</v>
      </c>
      <c r="C1397">
        <v>113.55</v>
      </c>
      <c r="D1397">
        <v>25</v>
      </c>
    </row>
    <row r="1398" spans="1:4" x14ac:dyDescent="0.4">
      <c r="A1398" s="709">
        <v>0.17650462962962962</v>
      </c>
      <c r="B1398">
        <v>100</v>
      </c>
      <c r="C1398">
        <v>113.18</v>
      </c>
      <c r="D1398">
        <v>25</v>
      </c>
    </row>
    <row r="1399" spans="1:4" x14ac:dyDescent="0.4">
      <c r="A1399" s="709">
        <v>0.17662037037037037</v>
      </c>
      <c r="B1399">
        <v>100</v>
      </c>
      <c r="C1399">
        <v>112.64</v>
      </c>
      <c r="D1399">
        <v>25</v>
      </c>
    </row>
    <row r="1400" spans="1:4" x14ac:dyDescent="0.4">
      <c r="A1400" s="709">
        <v>0.17673611111111112</v>
      </c>
      <c r="B1400">
        <v>100</v>
      </c>
      <c r="C1400">
        <v>112.26</v>
      </c>
      <c r="D1400">
        <v>25</v>
      </c>
    </row>
    <row r="1401" spans="1:4" x14ac:dyDescent="0.4">
      <c r="A1401" s="709">
        <v>0.17685185185185184</v>
      </c>
      <c r="B1401">
        <v>100</v>
      </c>
      <c r="C1401">
        <v>111.8</v>
      </c>
      <c r="D1401">
        <v>25</v>
      </c>
    </row>
    <row r="1402" spans="1:4" x14ac:dyDescent="0.4">
      <c r="A1402" s="709">
        <v>0.17696759259259259</v>
      </c>
      <c r="B1402">
        <v>100</v>
      </c>
      <c r="C1402">
        <v>111.52</v>
      </c>
      <c r="D1402">
        <v>25</v>
      </c>
    </row>
    <row r="1403" spans="1:4" x14ac:dyDescent="0.4">
      <c r="A1403" s="709">
        <v>0.17708333333333334</v>
      </c>
      <c r="B1403">
        <v>100</v>
      </c>
      <c r="C1403">
        <v>111.05</v>
      </c>
      <c r="D1403">
        <v>25</v>
      </c>
    </row>
    <row r="1404" spans="1:4" x14ac:dyDescent="0.4">
      <c r="A1404" s="709">
        <v>0.17719907407407406</v>
      </c>
      <c r="B1404">
        <v>100</v>
      </c>
      <c r="C1404">
        <v>110.6</v>
      </c>
      <c r="D1404">
        <v>25</v>
      </c>
    </row>
    <row r="1405" spans="1:4" x14ac:dyDescent="0.4">
      <c r="A1405" s="709">
        <v>0.17731481481481481</v>
      </c>
      <c r="B1405">
        <v>100</v>
      </c>
      <c r="C1405">
        <v>110.32</v>
      </c>
      <c r="D1405">
        <v>25</v>
      </c>
    </row>
    <row r="1406" spans="1:4" x14ac:dyDescent="0.4">
      <c r="A1406" s="709">
        <v>0.17743055555555556</v>
      </c>
      <c r="B1406">
        <v>100</v>
      </c>
      <c r="C1406">
        <v>109.94</v>
      </c>
      <c r="D1406">
        <v>25</v>
      </c>
    </row>
    <row r="1407" spans="1:4" x14ac:dyDescent="0.4">
      <c r="A1407" s="709">
        <v>0.17754629629629629</v>
      </c>
      <c r="B1407">
        <v>100</v>
      </c>
      <c r="C1407">
        <v>109.66</v>
      </c>
      <c r="D1407">
        <v>25</v>
      </c>
    </row>
    <row r="1408" spans="1:4" x14ac:dyDescent="0.4">
      <c r="A1408" s="709">
        <v>0.17766203703703703</v>
      </c>
      <c r="B1408">
        <v>100</v>
      </c>
      <c r="C1408">
        <v>109.47</v>
      </c>
      <c r="D1408">
        <v>25</v>
      </c>
    </row>
    <row r="1409" spans="1:4" x14ac:dyDescent="0.4">
      <c r="A1409" s="709">
        <v>0.17777777777777778</v>
      </c>
      <c r="B1409">
        <v>100</v>
      </c>
      <c r="C1409">
        <v>109.1</v>
      </c>
      <c r="D1409">
        <v>25</v>
      </c>
    </row>
    <row r="1410" spans="1:4" x14ac:dyDescent="0.4">
      <c r="A1410" s="709">
        <v>0.17789351851851851</v>
      </c>
      <c r="B1410">
        <v>100</v>
      </c>
      <c r="C1410">
        <v>108.82</v>
      </c>
      <c r="D1410">
        <v>25</v>
      </c>
    </row>
    <row r="1411" spans="1:4" x14ac:dyDescent="0.4">
      <c r="A1411" s="709">
        <v>0.17800925925925926</v>
      </c>
      <c r="B1411">
        <v>100</v>
      </c>
      <c r="C1411">
        <v>108.62</v>
      </c>
      <c r="D1411">
        <v>25</v>
      </c>
    </row>
    <row r="1412" spans="1:4" x14ac:dyDescent="0.4">
      <c r="A1412" s="709">
        <v>0.17812500000000001</v>
      </c>
      <c r="B1412">
        <v>100</v>
      </c>
      <c r="C1412">
        <v>108.27</v>
      </c>
      <c r="D1412">
        <v>25</v>
      </c>
    </row>
    <row r="1413" spans="1:4" x14ac:dyDescent="0.4">
      <c r="A1413" s="709">
        <v>0.17824074074074073</v>
      </c>
      <c r="B1413">
        <v>100</v>
      </c>
      <c r="C1413">
        <v>108.07</v>
      </c>
      <c r="D1413">
        <v>25</v>
      </c>
    </row>
    <row r="1414" spans="1:4" x14ac:dyDescent="0.4">
      <c r="A1414" s="709">
        <v>0.17835648148148148</v>
      </c>
      <c r="B1414">
        <v>100</v>
      </c>
      <c r="C1414">
        <v>107.79</v>
      </c>
      <c r="D1414">
        <v>25</v>
      </c>
    </row>
    <row r="1415" spans="1:4" x14ac:dyDescent="0.4">
      <c r="A1415" s="709">
        <v>0.17847222222222223</v>
      </c>
      <c r="B1415">
        <v>100</v>
      </c>
      <c r="C1415">
        <v>107.52</v>
      </c>
      <c r="D1415">
        <v>25</v>
      </c>
    </row>
    <row r="1416" spans="1:4" x14ac:dyDescent="0.4">
      <c r="A1416" s="709">
        <v>0.17858796296296298</v>
      </c>
      <c r="B1416">
        <v>100</v>
      </c>
      <c r="C1416">
        <v>107.25</v>
      </c>
      <c r="D1416">
        <v>25</v>
      </c>
    </row>
    <row r="1417" spans="1:4" x14ac:dyDescent="0.4">
      <c r="A1417" s="709">
        <v>0.1787037037037037</v>
      </c>
      <c r="B1417">
        <v>100</v>
      </c>
      <c r="C1417">
        <v>107.06</v>
      </c>
      <c r="D1417">
        <v>25</v>
      </c>
    </row>
    <row r="1418" spans="1:4" x14ac:dyDescent="0.4">
      <c r="A1418" s="709">
        <v>0.17881944444444445</v>
      </c>
      <c r="B1418">
        <v>100</v>
      </c>
      <c r="C1418">
        <v>106.78</v>
      </c>
      <c r="D1418">
        <v>25</v>
      </c>
    </row>
    <row r="1419" spans="1:4" x14ac:dyDescent="0.4">
      <c r="A1419" s="709">
        <v>0.1789351851851852</v>
      </c>
      <c r="B1419">
        <v>100</v>
      </c>
      <c r="C1419">
        <v>106.58</v>
      </c>
      <c r="D1419">
        <v>25</v>
      </c>
    </row>
    <row r="1420" spans="1:4" x14ac:dyDescent="0.4">
      <c r="A1420" s="709">
        <v>0.17905092592592592</v>
      </c>
      <c r="B1420">
        <v>100</v>
      </c>
      <c r="C1420">
        <v>106.49</v>
      </c>
      <c r="D1420">
        <v>25</v>
      </c>
    </row>
    <row r="1421" spans="1:4" x14ac:dyDescent="0.4">
      <c r="A1421" s="709">
        <v>0.17916666666666667</v>
      </c>
      <c r="B1421">
        <v>100</v>
      </c>
      <c r="C1421">
        <v>106.21</v>
      </c>
      <c r="D1421">
        <v>25</v>
      </c>
    </row>
    <row r="1422" spans="1:4" x14ac:dyDescent="0.4">
      <c r="A1422" s="709">
        <v>0.17928240740740742</v>
      </c>
      <c r="B1422">
        <v>100</v>
      </c>
      <c r="C1422">
        <v>106.13</v>
      </c>
      <c r="D1422">
        <v>25</v>
      </c>
    </row>
    <row r="1423" spans="1:4" x14ac:dyDescent="0.4">
      <c r="A1423" s="709">
        <v>0.17939814814814814</v>
      </c>
      <c r="B1423">
        <v>100</v>
      </c>
      <c r="C1423">
        <v>106.13</v>
      </c>
      <c r="D1423">
        <v>25</v>
      </c>
    </row>
    <row r="1424" spans="1:4" x14ac:dyDescent="0.4">
      <c r="A1424" s="709">
        <v>0.17951388888888889</v>
      </c>
      <c r="B1424">
        <v>100</v>
      </c>
      <c r="C1424">
        <v>106.21</v>
      </c>
      <c r="D1424">
        <v>25</v>
      </c>
    </row>
    <row r="1425" spans="1:4" x14ac:dyDescent="0.4">
      <c r="A1425" s="709">
        <v>0.17962962962962964</v>
      </c>
      <c r="B1425">
        <v>100</v>
      </c>
      <c r="C1425">
        <v>106.13</v>
      </c>
      <c r="D1425">
        <v>25</v>
      </c>
    </row>
    <row r="1426" spans="1:4" x14ac:dyDescent="0.4">
      <c r="A1426" s="709">
        <v>0.17974537037037036</v>
      </c>
      <c r="B1426">
        <v>100</v>
      </c>
      <c r="C1426">
        <v>105.94</v>
      </c>
      <c r="D1426">
        <v>25</v>
      </c>
    </row>
    <row r="1427" spans="1:4" x14ac:dyDescent="0.4">
      <c r="A1427" s="709">
        <v>0.17986111111111111</v>
      </c>
      <c r="B1427">
        <v>100</v>
      </c>
      <c r="C1427">
        <v>105.84</v>
      </c>
      <c r="D1427">
        <v>25</v>
      </c>
    </row>
    <row r="1428" spans="1:4" x14ac:dyDescent="0.4">
      <c r="A1428" s="709">
        <v>0.17997685185185186</v>
      </c>
      <c r="B1428">
        <v>100</v>
      </c>
      <c r="C1428">
        <v>105.65</v>
      </c>
      <c r="D1428">
        <v>25</v>
      </c>
    </row>
    <row r="1429" spans="1:4" x14ac:dyDescent="0.4">
      <c r="A1429" s="709">
        <v>0.18009259259259258</v>
      </c>
      <c r="B1429">
        <v>100</v>
      </c>
      <c r="C1429">
        <v>105.55</v>
      </c>
      <c r="D1429">
        <v>25</v>
      </c>
    </row>
    <row r="1430" spans="1:4" x14ac:dyDescent="0.4">
      <c r="A1430" s="709">
        <v>0.18020833333333333</v>
      </c>
      <c r="B1430">
        <v>100</v>
      </c>
      <c r="C1430">
        <v>105.37</v>
      </c>
      <c r="D1430">
        <v>25</v>
      </c>
    </row>
    <row r="1431" spans="1:4" x14ac:dyDescent="0.4">
      <c r="A1431" s="709">
        <v>0.18032407407407408</v>
      </c>
      <c r="B1431">
        <v>100</v>
      </c>
      <c r="C1431">
        <v>105.27</v>
      </c>
      <c r="D1431">
        <v>25</v>
      </c>
    </row>
    <row r="1432" spans="1:4" x14ac:dyDescent="0.4">
      <c r="A1432" s="709">
        <v>0.1804398148148148</v>
      </c>
      <c r="B1432">
        <v>100</v>
      </c>
      <c r="C1432">
        <v>105.26</v>
      </c>
      <c r="D1432">
        <v>25</v>
      </c>
    </row>
    <row r="1433" spans="1:4" x14ac:dyDescent="0.4">
      <c r="A1433" s="709">
        <v>0.18055555555555555</v>
      </c>
      <c r="B1433">
        <v>100</v>
      </c>
      <c r="C1433">
        <v>104.99</v>
      </c>
      <c r="D1433">
        <v>25</v>
      </c>
    </row>
    <row r="1434" spans="1:4" x14ac:dyDescent="0.4">
      <c r="A1434" s="709">
        <v>0.1806712962962963</v>
      </c>
      <c r="B1434">
        <v>100</v>
      </c>
      <c r="C1434">
        <v>104.81</v>
      </c>
      <c r="D1434">
        <v>25</v>
      </c>
    </row>
    <row r="1435" spans="1:4" x14ac:dyDescent="0.4">
      <c r="A1435" s="709">
        <v>0.18078703703703702</v>
      </c>
      <c r="B1435">
        <v>100</v>
      </c>
      <c r="C1435">
        <v>104.63</v>
      </c>
      <c r="D1435">
        <v>25</v>
      </c>
    </row>
    <row r="1436" spans="1:4" x14ac:dyDescent="0.4">
      <c r="A1436" s="709">
        <v>0.18090277777777777</v>
      </c>
      <c r="B1436">
        <v>100</v>
      </c>
      <c r="C1436">
        <v>104.71</v>
      </c>
      <c r="D1436">
        <v>25</v>
      </c>
    </row>
    <row r="1437" spans="1:4" x14ac:dyDescent="0.4">
      <c r="A1437" s="709">
        <v>0.18101851851851852</v>
      </c>
      <c r="B1437">
        <v>100</v>
      </c>
      <c r="C1437">
        <v>104.53</v>
      </c>
      <c r="D1437">
        <v>25</v>
      </c>
    </row>
    <row r="1438" spans="1:4" x14ac:dyDescent="0.4">
      <c r="A1438" s="709">
        <v>0.18113425925925927</v>
      </c>
      <c r="B1438">
        <v>100</v>
      </c>
      <c r="C1438">
        <v>104.54</v>
      </c>
      <c r="D1438">
        <v>25</v>
      </c>
    </row>
    <row r="1439" spans="1:4" x14ac:dyDescent="0.4">
      <c r="A1439" s="709">
        <v>0.18124999999999999</v>
      </c>
      <c r="B1439">
        <v>100</v>
      </c>
      <c r="C1439">
        <v>104.81</v>
      </c>
      <c r="D1439">
        <v>25</v>
      </c>
    </row>
    <row r="1440" spans="1:4" x14ac:dyDescent="0.4">
      <c r="A1440" s="709">
        <v>0.18136574074074074</v>
      </c>
      <c r="B1440">
        <v>100</v>
      </c>
      <c r="C1440">
        <v>104.71</v>
      </c>
      <c r="D1440">
        <v>25</v>
      </c>
    </row>
    <row r="1441" spans="1:4" x14ac:dyDescent="0.4">
      <c r="A1441" s="709">
        <v>0.18148148148148149</v>
      </c>
      <c r="B1441">
        <v>100</v>
      </c>
      <c r="C1441">
        <v>104.44</v>
      </c>
      <c r="D1441">
        <v>25</v>
      </c>
    </row>
    <row r="1442" spans="1:4" x14ac:dyDescent="0.4">
      <c r="A1442" s="709">
        <v>0.18159722222222222</v>
      </c>
      <c r="B1442">
        <v>100</v>
      </c>
      <c r="C1442">
        <v>104.24</v>
      </c>
      <c r="D1442">
        <v>25</v>
      </c>
    </row>
    <row r="1443" spans="1:4" x14ac:dyDescent="0.4">
      <c r="A1443" s="709">
        <v>0.18171296296296297</v>
      </c>
      <c r="B1443">
        <v>100</v>
      </c>
      <c r="C1443">
        <v>104.23</v>
      </c>
      <c r="D1443">
        <v>25</v>
      </c>
    </row>
    <row r="1444" spans="1:4" x14ac:dyDescent="0.4">
      <c r="A1444" s="709">
        <v>0.18182870370370371</v>
      </c>
      <c r="B1444">
        <v>100</v>
      </c>
      <c r="C1444">
        <v>104.15</v>
      </c>
      <c r="D1444">
        <v>25</v>
      </c>
    </row>
    <row r="1445" spans="1:4" x14ac:dyDescent="0.4">
      <c r="A1445" s="709">
        <v>0.18194444444444444</v>
      </c>
      <c r="B1445">
        <v>100</v>
      </c>
      <c r="C1445">
        <v>104.06</v>
      </c>
      <c r="D1445">
        <v>25</v>
      </c>
    </row>
    <row r="1446" spans="1:4" x14ac:dyDescent="0.4">
      <c r="A1446" s="709">
        <v>0.18206018518518519</v>
      </c>
      <c r="B1446">
        <v>100</v>
      </c>
      <c r="C1446">
        <v>104.15</v>
      </c>
      <c r="D1446">
        <v>25</v>
      </c>
    </row>
    <row r="1447" spans="1:4" x14ac:dyDescent="0.4">
      <c r="A1447" s="709">
        <v>0.18217592592592594</v>
      </c>
      <c r="B1447">
        <v>100</v>
      </c>
      <c r="C1447">
        <v>104.15</v>
      </c>
      <c r="D1447">
        <v>25</v>
      </c>
    </row>
    <row r="1448" spans="1:4" x14ac:dyDescent="0.4">
      <c r="A1448" s="709">
        <v>0.18229166666666666</v>
      </c>
      <c r="B1448">
        <v>100</v>
      </c>
      <c r="C1448">
        <v>104.06</v>
      </c>
      <c r="D1448">
        <v>25</v>
      </c>
    </row>
    <row r="1449" spans="1:4" x14ac:dyDescent="0.4">
      <c r="A1449" s="709">
        <v>0.18240740740740741</v>
      </c>
      <c r="B1449">
        <v>100</v>
      </c>
      <c r="C1449">
        <v>104.15</v>
      </c>
      <c r="D1449">
        <v>25</v>
      </c>
    </row>
    <row r="1450" spans="1:4" x14ac:dyDescent="0.4">
      <c r="A1450" s="709">
        <v>0.18252314814814816</v>
      </c>
      <c r="B1450">
        <v>100</v>
      </c>
      <c r="C1450">
        <v>104.34</v>
      </c>
      <c r="D1450">
        <v>25</v>
      </c>
    </row>
    <row r="1451" spans="1:4" x14ac:dyDescent="0.4">
      <c r="A1451" s="709">
        <v>0.18263888888888888</v>
      </c>
      <c r="B1451">
        <v>100</v>
      </c>
      <c r="C1451">
        <v>104.43</v>
      </c>
      <c r="D1451">
        <v>25</v>
      </c>
    </row>
    <row r="1452" spans="1:4" x14ac:dyDescent="0.4">
      <c r="A1452" s="709">
        <v>0.18275462962962963</v>
      </c>
      <c r="B1452">
        <v>100</v>
      </c>
      <c r="C1452">
        <v>104.51</v>
      </c>
      <c r="D1452">
        <v>25</v>
      </c>
    </row>
    <row r="1453" spans="1:4" x14ac:dyDescent="0.4">
      <c r="A1453" s="709">
        <v>0.18287037037037038</v>
      </c>
      <c r="B1453">
        <v>100</v>
      </c>
      <c r="C1453">
        <v>104.44</v>
      </c>
      <c r="D1453">
        <v>25</v>
      </c>
    </row>
    <row r="1454" spans="1:4" x14ac:dyDescent="0.4">
      <c r="A1454" s="709">
        <v>0.1829861111111111</v>
      </c>
      <c r="B1454">
        <v>100</v>
      </c>
      <c r="C1454">
        <v>104.63</v>
      </c>
      <c r="D1454">
        <v>25</v>
      </c>
    </row>
    <row r="1455" spans="1:4" x14ac:dyDescent="0.4">
      <c r="A1455" s="709">
        <v>0.18310185185185185</v>
      </c>
      <c r="B1455">
        <v>100</v>
      </c>
      <c r="C1455">
        <v>104.71</v>
      </c>
      <c r="D1455">
        <v>25</v>
      </c>
    </row>
    <row r="1456" spans="1:4" x14ac:dyDescent="0.4">
      <c r="A1456" s="709">
        <v>0.1832175925925926</v>
      </c>
      <c r="B1456">
        <v>100</v>
      </c>
      <c r="C1456">
        <v>104.44</v>
      </c>
      <c r="D1456">
        <v>25</v>
      </c>
    </row>
    <row r="1457" spans="1:4" x14ac:dyDescent="0.4">
      <c r="A1457" s="709">
        <v>0.18333333333333332</v>
      </c>
      <c r="B1457">
        <v>100</v>
      </c>
      <c r="C1457">
        <v>104.34</v>
      </c>
      <c r="D1457">
        <v>25</v>
      </c>
    </row>
    <row r="1458" spans="1:4" x14ac:dyDescent="0.4">
      <c r="A1458" s="709">
        <v>0.18344907407407407</v>
      </c>
      <c r="B1458">
        <v>100</v>
      </c>
      <c r="C1458">
        <v>104.16</v>
      </c>
      <c r="D1458">
        <v>25</v>
      </c>
    </row>
    <row r="1459" spans="1:4" x14ac:dyDescent="0.4">
      <c r="A1459" s="709">
        <v>0.18356481481481482</v>
      </c>
      <c r="B1459">
        <v>100</v>
      </c>
      <c r="C1459">
        <v>104.16</v>
      </c>
      <c r="D1459">
        <v>25</v>
      </c>
    </row>
    <row r="1460" spans="1:4" x14ac:dyDescent="0.4">
      <c r="A1460" s="709">
        <v>0.18368055555555557</v>
      </c>
      <c r="B1460">
        <v>100</v>
      </c>
      <c r="C1460">
        <v>104.34</v>
      </c>
      <c r="D1460">
        <v>25</v>
      </c>
    </row>
    <row r="1461" spans="1:4" x14ac:dyDescent="0.4">
      <c r="A1461" s="709">
        <v>0.18379629629629629</v>
      </c>
      <c r="B1461">
        <v>100</v>
      </c>
      <c r="C1461">
        <v>104.15</v>
      </c>
      <c r="D1461">
        <v>25</v>
      </c>
    </row>
    <row r="1462" spans="1:4" x14ac:dyDescent="0.4">
      <c r="A1462" s="709">
        <v>0.18391203703703704</v>
      </c>
      <c r="B1462">
        <v>100</v>
      </c>
      <c r="C1462">
        <v>104.07</v>
      </c>
      <c r="D1462">
        <v>25</v>
      </c>
    </row>
    <row r="1463" spans="1:4" x14ac:dyDescent="0.4">
      <c r="A1463" s="709">
        <v>0.18402777777777779</v>
      </c>
      <c r="B1463">
        <v>100</v>
      </c>
      <c r="C1463">
        <v>103.98</v>
      </c>
      <c r="D1463">
        <v>25</v>
      </c>
    </row>
    <row r="1464" spans="1:4" x14ac:dyDescent="0.4">
      <c r="A1464" s="709">
        <v>0.18414351851851851</v>
      </c>
      <c r="B1464">
        <v>100</v>
      </c>
      <c r="C1464">
        <v>103.98</v>
      </c>
      <c r="D1464">
        <v>25</v>
      </c>
    </row>
    <row r="1465" spans="1:4" x14ac:dyDescent="0.4">
      <c r="A1465" s="709">
        <v>0.18425925925925926</v>
      </c>
      <c r="B1465">
        <v>100</v>
      </c>
      <c r="C1465">
        <v>103.96</v>
      </c>
      <c r="D1465">
        <v>25</v>
      </c>
    </row>
    <row r="1466" spans="1:4" x14ac:dyDescent="0.4">
      <c r="A1466" s="709">
        <v>0.18437500000000001</v>
      </c>
      <c r="B1466">
        <v>100</v>
      </c>
      <c r="C1466">
        <v>103.61</v>
      </c>
      <c r="D1466">
        <v>25</v>
      </c>
    </row>
    <row r="1467" spans="1:4" x14ac:dyDescent="0.4">
      <c r="A1467" s="709">
        <v>0.18449074074074073</v>
      </c>
      <c r="B1467">
        <v>100</v>
      </c>
      <c r="C1467">
        <v>103.61</v>
      </c>
      <c r="D1467">
        <v>25</v>
      </c>
    </row>
    <row r="1468" spans="1:4" x14ac:dyDescent="0.4">
      <c r="A1468" s="709">
        <v>0.18460648148148148</v>
      </c>
      <c r="B1468">
        <v>100</v>
      </c>
      <c r="C1468">
        <v>103.52</v>
      </c>
      <c r="D1468">
        <v>25</v>
      </c>
    </row>
    <row r="1469" spans="1:4" x14ac:dyDescent="0.4">
      <c r="A1469" s="709">
        <v>0.18472222222222223</v>
      </c>
      <c r="B1469">
        <v>100</v>
      </c>
      <c r="C1469">
        <v>103.52</v>
      </c>
      <c r="D1469">
        <v>25</v>
      </c>
    </row>
    <row r="1470" spans="1:4" x14ac:dyDescent="0.4">
      <c r="A1470" s="709">
        <v>0.18483796296296295</v>
      </c>
      <c r="B1470">
        <v>100</v>
      </c>
      <c r="C1470">
        <v>103.69</v>
      </c>
      <c r="D1470">
        <v>25</v>
      </c>
    </row>
    <row r="1471" spans="1:4" x14ac:dyDescent="0.4">
      <c r="A1471" s="709">
        <v>0.1849537037037037</v>
      </c>
      <c r="B1471">
        <v>100</v>
      </c>
      <c r="C1471">
        <v>103.69</v>
      </c>
      <c r="D1471">
        <v>25</v>
      </c>
    </row>
    <row r="1472" spans="1:4" x14ac:dyDescent="0.4">
      <c r="A1472" s="709">
        <v>0.18506944444444445</v>
      </c>
      <c r="B1472">
        <v>100</v>
      </c>
      <c r="C1472">
        <v>103.78</v>
      </c>
      <c r="D1472">
        <v>25</v>
      </c>
    </row>
    <row r="1473" spans="1:4" x14ac:dyDescent="0.4">
      <c r="A1473" s="709">
        <v>0.18518518518518517</v>
      </c>
      <c r="B1473">
        <v>100</v>
      </c>
      <c r="C1473">
        <v>103.52</v>
      </c>
      <c r="D1473">
        <v>25</v>
      </c>
    </row>
    <row r="1474" spans="1:4" x14ac:dyDescent="0.4">
      <c r="A1474" s="709">
        <v>0.18530092592592592</v>
      </c>
      <c r="B1474">
        <v>100</v>
      </c>
      <c r="C1474">
        <v>103.51</v>
      </c>
      <c r="D1474">
        <v>25</v>
      </c>
    </row>
    <row r="1475" spans="1:4" x14ac:dyDescent="0.4">
      <c r="A1475" s="709">
        <v>0.18541666666666667</v>
      </c>
      <c r="B1475">
        <v>100</v>
      </c>
      <c r="C1475">
        <v>103.33</v>
      </c>
      <c r="D1475">
        <v>25</v>
      </c>
    </row>
    <row r="1476" spans="1:4" x14ac:dyDescent="0.4">
      <c r="A1476" s="709">
        <v>0.1855324074074074</v>
      </c>
      <c r="B1476">
        <v>100</v>
      </c>
      <c r="C1476">
        <v>103.25</v>
      </c>
      <c r="D1476">
        <v>25</v>
      </c>
    </row>
    <row r="1477" spans="1:4" x14ac:dyDescent="0.4">
      <c r="A1477" s="709">
        <v>0.18564814814814815</v>
      </c>
      <c r="B1477">
        <v>100</v>
      </c>
      <c r="C1477">
        <v>103.34</v>
      </c>
      <c r="D1477">
        <v>25</v>
      </c>
    </row>
    <row r="1478" spans="1:4" x14ac:dyDescent="0.4">
      <c r="A1478" s="709">
        <v>0.1857638888888889</v>
      </c>
      <c r="B1478">
        <v>100</v>
      </c>
      <c r="C1478">
        <v>103.33</v>
      </c>
      <c r="D1478">
        <v>25</v>
      </c>
    </row>
    <row r="1479" spans="1:4" x14ac:dyDescent="0.4">
      <c r="A1479" s="709">
        <v>0.18587962962962962</v>
      </c>
      <c r="B1479">
        <v>100</v>
      </c>
      <c r="C1479">
        <v>103.16</v>
      </c>
      <c r="D1479">
        <v>25</v>
      </c>
    </row>
    <row r="1480" spans="1:4" x14ac:dyDescent="0.4">
      <c r="A1480" s="709">
        <v>0.18599537037037037</v>
      </c>
      <c r="B1480">
        <v>100</v>
      </c>
      <c r="C1480">
        <v>103.06</v>
      </c>
      <c r="D1480">
        <v>25</v>
      </c>
    </row>
    <row r="1481" spans="1:4" x14ac:dyDescent="0.4">
      <c r="A1481" s="709">
        <v>0.18611111111111112</v>
      </c>
      <c r="B1481">
        <v>100</v>
      </c>
      <c r="C1481">
        <v>103.16</v>
      </c>
      <c r="D1481">
        <v>25</v>
      </c>
    </row>
    <row r="1482" spans="1:4" x14ac:dyDescent="0.4">
      <c r="A1482" s="709">
        <v>0.18622685185185187</v>
      </c>
      <c r="B1482">
        <v>100</v>
      </c>
      <c r="C1482">
        <v>103.06</v>
      </c>
      <c r="D1482">
        <v>25</v>
      </c>
    </row>
    <row r="1483" spans="1:4" x14ac:dyDescent="0.4">
      <c r="A1483" s="709">
        <v>0.18634259259259259</v>
      </c>
      <c r="B1483">
        <v>100</v>
      </c>
      <c r="C1483">
        <v>103.06</v>
      </c>
      <c r="D1483">
        <v>25</v>
      </c>
    </row>
    <row r="1484" spans="1:4" x14ac:dyDescent="0.4">
      <c r="A1484" s="709">
        <v>0.18645833333333334</v>
      </c>
      <c r="B1484">
        <v>100</v>
      </c>
      <c r="C1484">
        <v>103.14</v>
      </c>
      <c r="D1484">
        <v>25</v>
      </c>
    </row>
    <row r="1485" spans="1:4" x14ac:dyDescent="0.4">
      <c r="A1485" s="709">
        <v>0.18657407407407409</v>
      </c>
      <c r="B1485">
        <v>100</v>
      </c>
      <c r="C1485">
        <v>103.16</v>
      </c>
      <c r="D1485">
        <v>25</v>
      </c>
    </row>
    <row r="1486" spans="1:4" x14ac:dyDescent="0.4">
      <c r="A1486" s="709">
        <v>0.18668981481481481</v>
      </c>
      <c r="B1486">
        <v>100</v>
      </c>
      <c r="C1486">
        <v>103.33</v>
      </c>
      <c r="D1486">
        <v>25</v>
      </c>
    </row>
    <row r="1487" spans="1:4" x14ac:dyDescent="0.4">
      <c r="A1487" s="709">
        <v>0.18680555555555556</v>
      </c>
      <c r="B1487">
        <v>100</v>
      </c>
      <c r="C1487">
        <v>103.23</v>
      </c>
      <c r="D1487">
        <v>25</v>
      </c>
    </row>
    <row r="1488" spans="1:4" x14ac:dyDescent="0.4">
      <c r="A1488" s="709">
        <v>0.18692129629629631</v>
      </c>
      <c r="B1488">
        <v>100</v>
      </c>
      <c r="C1488">
        <v>103.05</v>
      </c>
      <c r="D1488">
        <v>25</v>
      </c>
    </row>
    <row r="1489" spans="1:4" x14ac:dyDescent="0.4">
      <c r="A1489" s="709">
        <v>0.18703703703703703</v>
      </c>
      <c r="B1489">
        <v>100</v>
      </c>
      <c r="C1489">
        <v>103.04</v>
      </c>
      <c r="D1489">
        <v>25</v>
      </c>
    </row>
    <row r="1490" spans="1:4" x14ac:dyDescent="0.4">
      <c r="A1490" s="709">
        <v>0.18715277777777778</v>
      </c>
      <c r="B1490">
        <v>100</v>
      </c>
      <c r="C1490">
        <v>102.96</v>
      </c>
      <c r="D1490">
        <v>25</v>
      </c>
    </row>
    <row r="1491" spans="1:4" x14ac:dyDescent="0.4">
      <c r="A1491" s="709">
        <v>0.18726851851851853</v>
      </c>
      <c r="B1491">
        <v>100</v>
      </c>
      <c r="C1491">
        <v>102.87</v>
      </c>
      <c r="D1491">
        <v>25</v>
      </c>
    </row>
    <row r="1492" spans="1:4" x14ac:dyDescent="0.4">
      <c r="A1492" s="709">
        <v>0.18738425925925925</v>
      </c>
      <c r="B1492">
        <v>100</v>
      </c>
      <c r="C1492">
        <v>102.87</v>
      </c>
      <c r="D1492">
        <v>25</v>
      </c>
    </row>
    <row r="1493" spans="1:4" x14ac:dyDescent="0.4">
      <c r="A1493" s="709">
        <v>0.1875</v>
      </c>
      <c r="B1493">
        <v>100</v>
      </c>
      <c r="C1493">
        <v>102.87</v>
      </c>
      <c r="D1493">
        <v>25</v>
      </c>
    </row>
    <row r="1494" spans="1:4" x14ac:dyDescent="0.4">
      <c r="A1494" s="709">
        <v>0.18761574074074075</v>
      </c>
      <c r="B1494">
        <v>100</v>
      </c>
      <c r="C1494">
        <v>102.77</v>
      </c>
      <c r="D1494">
        <v>25</v>
      </c>
    </row>
    <row r="1495" spans="1:4" x14ac:dyDescent="0.4">
      <c r="A1495" s="709">
        <v>0.18773148148148147</v>
      </c>
      <c r="B1495">
        <v>100</v>
      </c>
      <c r="C1495">
        <v>102.68</v>
      </c>
      <c r="D1495">
        <v>25</v>
      </c>
    </row>
    <row r="1496" spans="1:4" x14ac:dyDescent="0.4">
      <c r="A1496" s="709">
        <v>0.18784722222222222</v>
      </c>
      <c r="B1496">
        <v>100</v>
      </c>
      <c r="C1496">
        <v>102.76</v>
      </c>
      <c r="D1496">
        <v>25</v>
      </c>
    </row>
    <row r="1497" spans="1:4" x14ac:dyDescent="0.4">
      <c r="A1497" s="709">
        <v>0.18796296296296297</v>
      </c>
      <c r="B1497">
        <v>100</v>
      </c>
      <c r="C1497">
        <v>102.68</v>
      </c>
      <c r="D1497">
        <v>25</v>
      </c>
    </row>
    <row r="1498" spans="1:4" x14ac:dyDescent="0.4">
      <c r="A1498" s="709">
        <v>0.18807870370370369</v>
      </c>
      <c r="B1498">
        <v>100</v>
      </c>
      <c r="C1498">
        <v>102.68</v>
      </c>
      <c r="D1498">
        <v>25</v>
      </c>
    </row>
    <row r="1499" spans="1:4" x14ac:dyDescent="0.4">
      <c r="A1499" s="709">
        <v>0.18819444444444444</v>
      </c>
      <c r="B1499">
        <v>100</v>
      </c>
      <c r="C1499">
        <v>102.77</v>
      </c>
      <c r="D1499">
        <v>25</v>
      </c>
    </row>
    <row r="1500" spans="1:4" x14ac:dyDescent="0.4">
      <c r="A1500" s="709">
        <v>0.18831018518518519</v>
      </c>
      <c r="B1500">
        <v>100</v>
      </c>
      <c r="C1500">
        <v>102.85</v>
      </c>
      <c r="D1500">
        <v>25</v>
      </c>
    </row>
    <row r="1501" spans="1:4" x14ac:dyDescent="0.4">
      <c r="A1501" s="709">
        <v>0.18842592592592591</v>
      </c>
      <c r="B1501">
        <v>100</v>
      </c>
      <c r="C1501">
        <v>102.85</v>
      </c>
      <c r="D1501">
        <v>25</v>
      </c>
    </row>
    <row r="1502" spans="1:4" x14ac:dyDescent="0.4">
      <c r="A1502" s="709">
        <v>0.18854166666666666</v>
      </c>
      <c r="B1502">
        <v>100</v>
      </c>
      <c r="C1502">
        <v>102.85</v>
      </c>
      <c r="D1502">
        <v>25</v>
      </c>
    </row>
    <row r="1503" spans="1:4" x14ac:dyDescent="0.4">
      <c r="A1503" s="709">
        <v>0.18865740740740741</v>
      </c>
      <c r="B1503">
        <v>100</v>
      </c>
      <c r="C1503">
        <v>102.76</v>
      </c>
      <c r="D1503">
        <v>25</v>
      </c>
    </row>
    <row r="1504" spans="1:4" x14ac:dyDescent="0.4">
      <c r="A1504" s="709">
        <v>0.18877314814814813</v>
      </c>
      <c r="B1504">
        <v>100</v>
      </c>
      <c r="C1504">
        <v>102.77</v>
      </c>
      <c r="D1504">
        <v>25</v>
      </c>
    </row>
    <row r="1505" spans="1:4" x14ac:dyDescent="0.4">
      <c r="A1505" s="709">
        <v>0.18888888888888888</v>
      </c>
      <c r="B1505">
        <v>100</v>
      </c>
      <c r="C1505">
        <v>102.77</v>
      </c>
      <c r="D1505">
        <v>25</v>
      </c>
    </row>
    <row r="1506" spans="1:4" x14ac:dyDescent="0.4">
      <c r="A1506" s="709">
        <v>0.18900462962962963</v>
      </c>
      <c r="B1506">
        <v>100</v>
      </c>
      <c r="C1506">
        <v>102.77</v>
      </c>
      <c r="D1506">
        <v>25</v>
      </c>
    </row>
    <row r="1507" spans="1:4" x14ac:dyDescent="0.4">
      <c r="A1507" s="709">
        <v>0.18912037037037038</v>
      </c>
      <c r="B1507">
        <v>100</v>
      </c>
      <c r="C1507">
        <v>102.85</v>
      </c>
      <c r="D1507">
        <v>25</v>
      </c>
    </row>
    <row r="1508" spans="1:4" x14ac:dyDescent="0.4">
      <c r="A1508" s="709">
        <v>0.1892361111111111</v>
      </c>
      <c r="B1508">
        <v>100</v>
      </c>
      <c r="C1508">
        <v>102.87</v>
      </c>
      <c r="D1508">
        <v>25</v>
      </c>
    </row>
    <row r="1509" spans="1:4" x14ac:dyDescent="0.4">
      <c r="A1509" s="709">
        <v>0.18935185185185185</v>
      </c>
      <c r="B1509">
        <v>100</v>
      </c>
      <c r="C1509">
        <v>102.87</v>
      </c>
      <c r="D1509">
        <v>25</v>
      </c>
    </row>
    <row r="1510" spans="1:4" x14ac:dyDescent="0.4">
      <c r="A1510" s="709">
        <v>0.1894675925925926</v>
      </c>
      <c r="B1510">
        <v>100</v>
      </c>
      <c r="C1510">
        <v>103.04</v>
      </c>
      <c r="D1510">
        <v>25</v>
      </c>
    </row>
    <row r="1511" spans="1:4" x14ac:dyDescent="0.4">
      <c r="A1511" s="709">
        <v>0.18958333333333333</v>
      </c>
      <c r="B1511">
        <v>100</v>
      </c>
      <c r="C1511">
        <v>103.04</v>
      </c>
      <c r="D1511">
        <v>25</v>
      </c>
    </row>
    <row r="1512" spans="1:4" x14ac:dyDescent="0.4">
      <c r="A1512" s="709">
        <v>0.18969907407407408</v>
      </c>
      <c r="B1512">
        <v>100</v>
      </c>
      <c r="C1512">
        <v>103.12</v>
      </c>
      <c r="D1512">
        <v>25</v>
      </c>
    </row>
    <row r="1513" spans="1:4" x14ac:dyDescent="0.4">
      <c r="A1513" s="709">
        <v>0.18981481481481483</v>
      </c>
      <c r="B1513">
        <v>100</v>
      </c>
      <c r="C1513">
        <v>102.95</v>
      </c>
      <c r="D1513">
        <v>25</v>
      </c>
    </row>
    <row r="1514" spans="1:4" x14ac:dyDescent="0.4">
      <c r="A1514" s="709">
        <v>0.18993055555555555</v>
      </c>
      <c r="B1514">
        <v>100</v>
      </c>
      <c r="C1514">
        <v>102.95</v>
      </c>
      <c r="D1514">
        <v>25</v>
      </c>
    </row>
    <row r="1515" spans="1:4" x14ac:dyDescent="0.4">
      <c r="A1515" s="709">
        <v>0.1900462962962963</v>
      </c>
      <c r="B1515">
        <v>100</v>
      </c>
      <c r="C1515">
        <v>102.93</v>
      </c>
      <c r="D1515">
        <v>25</v>
      </c>
    </row>
    <row r="1516" spans="1:4" x14ac:dyDescent="0.4">
      <c r="A1516" s="709">
        <v>0.19016203703703705</v>
      </c>
      <c r="B1516">
        <v>100</v>
      </c>
      <c r="C1516">
        <v>102.85</v>
      </c>
      <c r="D1516">
        <v>25</v>
      </c>
    </row>
    <row r="1517" spans="1:4" x14ac:dyDescent="0.4">
      <c r="A1517" s="709">
        <v>0.19027777777777777</v>
      </c>
      <c r="B1517">
        <v>100</v>
      </c>
      <c r="C1517">
        <v>102.76</v>
      </c>
      <c r="D1517">
        <v>25</v>
      </c>
    </row>
    <row r="1518" spans="1:4" x14ac:dyDescent="0.4">
      <c r="A1518" s="709">
        <v>0.19039351851851852</v>
      </c>
      <c r="B1518">
        <v>100</v>
      </c>
      <c r="C1518">
        <v>102.66</v>
      </c>
      <c r="D1518">
        <v>25</v>
      </c>
    </row>
    <row r="1519" spans="1:4" x14ac:dyDescent="0.4">
      <c r="A1519" s="709">
        <v>0.19050925925925927</v>
      </c>
      <c r="B1519">
        <v>100</v>
      </c>
      <c r="C1519">
        <v>102.66</v>
      </c>
      <c r="D1519">
        <v>25</v>
      </c>
    </row>
    <row r="1520" spans="1:4" x14ac:dyDescent="0.4">
      <c r="A1520" s="709">
        <v>0.19062499999999999</v>
      </c>
      <c r="B1520">
        <v>100</v>
      </c>
      <c r="C1520">
        <v>102.93</v>
      </c>
      <c r="D1520">
        <v>25</v>
      </c>
    </row>
    <row r="1521" spans="1:4" x14ac:dyDescent="0.4">
      <c r="A1521" s="709">
        <v>0.19074074074074074</v>
      </c>
      <c r="B1521">
        <v>100</v>
      </c>
      <c r="C1521">
        <v>102.95</v>
      </c>
      <c r="D1521">
        <v>25</v>
      </c>
    </row>
    <row r="1522" spans="1:4" x14ac:dyDescent="0.4">
      <c r="A1522" s="709">
        <v>0.19085648148148149</v>
      </c>
      <c r="B1522">
        <v>100</v>
      </c>
      <c r="C1522">
        <v>103.21</v>
      </c>
      <c r="D1522">
        <v>25</v>
      </c>
    </row>
    <row r="1523" spans="1:4" x14ac:dyDescent="0.4">
      <c r="A1523" s="709">
        <v>0.19097222222222221</v>
      </c>
      <c r="B1523">
        <v>100</v>
      </c>
      <c r="C1523">
        <v>103.3</v>
      </c>
      <c r="D1523">
        <v>25</v>
      </c>
    </row>
    <row r="1524" spans="1:4" x14ac:dyDescent="0.4">
      <c r="A1524" s="709">
        <v>0.19108796296296296</v>
      </c>
      <c r="B1524">
        <v>100</v>
      </c>
      <c r="C1524">
        <v>103.22</v>
      </c>
      <c r="D1524">
        <v>25</v>
      </c>
    </row>
    <row r="1525" spans="1:4" x14ac:dyDescent="0.4">
      <c r="A1525" s="709">
        <v>0.19120370370370371</v>
      </c>
      <c r="B1525">
        <v>100</v>
      </c>
      <c r="C1525">
        <v>103.23</v>
      </c>
      <c r="D1525">
        <v>25</v>
      </c>
    </row>
    <row r="1526" spans="1:4" x14ac:dyDescent="0.4">
      <c r="A1526" s="709">
        <v>0.19131944444444443</v>
      </c>
      <c r="B1526">
        <v>100</v>
      </c>
      <c r="C1526">
        <v>103.33</v>
      </c>
      <c r="D1526">
        <v>25</v>
      </c>
    </row>
    <row r="1527" spans="1:4" x14ac:dyDescent="0.4">
      <c r="A1527" s="709">
        <v>0.19143518518518518</v>
      </c>
      <c r="B1527">
        <v>100</v>
      </c>
      <c r="C1527">
        <v>103.59</v>
      </c>
      <c r="D1527">
        <v>25</v>
      </c>
    </row>
    <row r="1528" spans="1:4" x14ac:dyDescent="0.4">
      <c r="A1528" s="709">
        <v>0.19155092592592593</v>
      </c>
      <c r="B1528">
        <v>100</v>
      </c>
      <c r="C1528">
        <v>103.42</v>
      </c>
      <c r="D1528">
        <v>25</v>
      </c>
    </row>
    <row r="1529" spans="1:4" x14ac:dyDescent="0.4">
      <c r="A1529" s="709">
        <v>0.19166666666666668</v>
      </c>
      <c r="B1529">
        <v>100</v>
      </c>
      <c r="C1529">
        <v>103.52</v>
      </c>
      <c r="D1529">
        <v>25</v>
      </c>
    </row>
    <row r="1530" spans="1:4" x14ac:dyDescent="0.4">
      <c r="A1530" s="709">
        <v>0.1917824074074074</v>
      </c>
      <c r="B1530">
        <v>100</v>
      </c>
      <c r="C1530">
        <v>103.69</v>
      </c>
      <c r="D1530">
        <v>25</v>
      </c>
    </row>
    <row r="1531" spans="1:4" x14ac:dyDescent="0.4">
      <c r="A1531" s="709">
        <v>0.19189814814814815</v>
      </c>
      <c r="B1531">
        <v>100</v>
      </c>
      <c r="C1531">
        <v>103.61</v>
      </c>
      <c r="D1531">
        <v>25</v>
      </c>
    </row>
    <row r="1532" spans="1:4" x14ac:dyDescent="0.4">
      <c r="A1532" s="709">
        <v>0.1920138888888889</v>
      </c>
      <c r="B1532">
        <v>100</v>
      </c>
      <c r="C1532">
        <v>103.87</v>
      </c>
      <c r="D1532">
        <v>25</v>
      </c>
    </row>
    <row r="1533" spans="1:4" x14ac:dyDescent="0.4">
      <c r="A1533" s="709">
        <v>0.19212962962962962</v>
      </c>
      <c r="B1533">
        <v>100</v>
      </c>
      <c r="C1533">
        <v>103.87</v>
      </c>
      <c r="D1533">
        <v>25</v>
      </c>
    </row>
    <row r="1534" spans="1:4" x14ac:dyDescent="0.4">
      <c r="A1534" s="709">
        <v>0.19224537037037037</v>
      </c>
      <c r="B1534">
        <v>100</v>
      </c>
      <c r="C1534">
        <v>103.87</v>
      </c>
      <c r="D1534">
        <v>25</v>
      </c>
    </row>
    <row r="1535" spans="1:4" x14ac:dyDescent="0.4">
      <c r="A1535" s="709">
        <v>0.19236111111111112</v>
      </c>
      <c r="B1535">
        <v>100</v>
      </c>
      <c r="C1535">
        <v>103.87</v>
      </c>
      <c r="D1535">
        <v>25</v>
      </c>
    </row>
    <row r="1536" spans="1:4" x14ac:dyDescent="0.4">
      <c r="A1536" s="709">
        <v>0.19247685185185184</v>
      </c>
      <c r="B1536">
        <v>100</v>
      </c>
      <c r="C1536">
        <v>103.87</v>
      </c>
      <c r="D1536">
        <v>25</v>
      </c>
    </row>
    <row r="1537" spans="1:4" x14ac:dyDescent="0.4">
      <c r="A1537" s="709">
        <v>0.19259259259259259</v>
      </c>
      <c r="B1537">
        <v>100</v>
      </c>
      <c r="C1537">
        <v>103.61</v>
      </c>
      <c r="D1537">
        <v>25</v>
      </c>
    </row>
    <row r="1538" spans="1:4" x14ac:dyDescent="0.4">
      <c r="A1538" s="709">
        <v>0.19270833333333334</v>
      </c>
      <c r="B1538">
        <v>100</v>
      </c>
      <c r="C1538">
        <v>103.69</v>
      </c>
      <c r="D1538">
        <v>25</v>
      </c>
    </row>
    <row r="1539" spans="1:4" x14ac:dyDescent="0.4">
      <c r="A1539" s="709">
        <v>0.19282407407407406</v>
      </c>
      <c r="B1539">
        <v>100</v>
      </c>
      <c r="C1539">
        <v>103.6</v>
      </c>
      <c r="D1539">
        <v>25</v>
      </c>
    </row>
    <row r="1540" spans="1:4" x14ac:dyDescent="0.4">
      <c r="A1540" s="709">
        <v>0.19293981481481481</v>
      </c>
      <c r="B1540">
        <v>100</v>
      </c>
      <c r="C1540">
        <v>103.61</v>
      </c>
      <c r="D1540">
        <v>25</v>
      </c>
    </row>
    <row r="1541" spans="1:4" x14ac:dyDescent="0.4">
      <c r="A1541" s="709">
        <v>0.19305555555555556</v>
      </c>
      <c r="B1541">
        <v>100</v>
      </c>
      <c r="C1541">
        <v>103.7</v>
      </c>
      <c r="D1541">
        <v>25</v>
      </c>
    </row>
    <row r="1542" spans="1:4" x14ac:dyDescent="0.4">
      <c r="A1542" s="709">
        <v>0.19317129629629629</v>
      </c>
      <c r="B1542">
        <v>100</v>
      </c>
      <c r="C1542">
        <v>103.7</v>
      </c>
      <c r="D1542">
        <v>25</v>
      </c>
    </row>
    <row r="1543" spans="1:4" x14ac:dyDescent="0.4">
      <c r="A1543" s="709">
        <v>0.19328703703703703</v>
      </c>
      <c r="B1543">
        <v>100</v>
      </c>
      <c r="C1543">
        <v>103.7</v>
      </c>
      <c r="D1543">
        <v>25</v>
      </c>
    </row>
    <row r="1544" spans="1:4" x14ac:dyDescent="0.4">
      <c r="A1544" s="709">
        <v>0.19340277777777778</v>
      </c>
      <c r="B1544">
        <v>100</v>
      </c>
      <c r="C1544">
        <v>103.61</v>
      </c>
      <c r="D1544">
        <v>25</v>
      </c>
    </row>
    <row r="1545" spans="1:4" x14ac:dyDescent="0.4">
      <c r="A1545" s="709">
        <v>0.19351851851851851</v>
      </c>
      <c r="B1545">
        <v>100</v>
      </c>
      <c r="C1545">
        <v>103.7</v>
      </c>
      <c r="D1545">
        <v>25</v>
      </c>
    </row>
    <row r="1546" spans="1:4" x14ac:dyDescent="0.4">
      <c r="A1546" s="709">
        <v>0.19363425925925926</v>
      </c>
      <c r="B1546">
        <v>100</v>
      </c>
      <c r="C1546">
        <v>103.96</v>
      </c>
      <c r="D1546">
        <v>25</v>
      </c>
    </row>
    <row r="1547" spans="1:4" x14ac:dyDescent="0.4">
      <c r="A1547" s="709">
        <v>0.19375000000000001</v>
      </c>
      <c r="B1547">
        <v>100</v>
      </c>
      <c r="C1547">
        <v>103.89</v>
      </c>
      <c r="D1547">
        <v>25</v>
      </c>
    </row>
    <row r="1548" spans="1:4" x14ac:dyDescent="0.4">
      <c r="A1548" s="709">
        <v>0.19386574074074073</v>
      </c>
      <c r="B1548">
        <v>100</v>
      </c>
      <c r="C1548">
        <v>103.98</v>
      </c>
      <c r="D1548">
        <v>25</v>
      </c>
    </row>
    <row r="1549" spans="1:4" x14ac:dyDescent="0.4">
      <c r="A1549" s="709">
        <v>0.19398148148148148</v>
      </c>
      <c r="B1549">
        <v>100</v>
      </c>
      <c r="C1549">
        <v>103.98</v>
      </c>
      <c r="D1549">
        <v>25</v>
      </c>
    </row>
    <row r="1550" spans="1:4" x14ac:dyDescent="0.4">
      <c r="A1550" s="709">
        <v>0.19409722222222223</v>
      </c>
      <c r="B1550">
        <v>100</v>
      </c>
      <c r="C1550">
        <v>103.98</v>
      </c>
      <c r="D1550">
        <v>25</v>
      </c>
    </row>
    <row r="1551" spans="1:4" x14ac:dyDescent="0.4">
      <c r="A1551" s="709">
        <v>0.19421296296296298</v>
      </c>
      <c r="B1551">
        <v>100</v>
      </c>
      <c r="C1551">
        <v>104.06</v>
      </c>
      <c r="D1551">
        <v>25</v>
      </c>
    </row>
    <row r="1552" spans="1:4" x14ac:dyDescent="0.4">
      <c r="A1552" s="709">
        <v>0.1943287037037037</v>
      </c>
      <c r="B1552">
        <v>100</v>
      </c>
      <c r="C1552">
        <v>104.15</v>
      </c>
      <c r="D1552">
        <v>25</v>
      </c>
    </row>
    <row r="1553" spans="1:4" x14ac:dyDescent="0.4">
      <c r="A1553" s="709">
        <v>0.19444444444444445</v>
      </c>
      <c r="B1553">
        <v>100</v>
      </c>
      <c r="C1553">
        <v>104.26</v>
      </c>
      <c r="D1553">
        <v>25</v>
      </c>
    </row>
    <row r="1554" spans="1:4" x14ac:dyDescent="0.4">
      <c r="A1554" s="709">
        <v>0.1945601851851852</v>
      </c>
      <c r="B1554">
        <v>100</v>
      </c>
      <c r="C1554">
        <v>104.26</v>
      </c>
      <c r="D1554">
        <v>25</v>
      </c>
    </row>
    <row r="1555" spans="1:4" x14ac:dyDescent="0.4">
      <c r="A1555" s="709">
        <v>0.19467592592592592</v>
      </c>
      <c r="B1555">
        <v>100</v>
      </c>
      <c r="C1555">
        <v>104.35</v>
      </c>
      <c r="D1555">
        <v>25</v>
      </c>
    </row>
    <row r="1556" spans="1:4" x14ac:dyDescent="0.4">
      <c r="A1556" s="709">
        <v>0.19479166666666667</v>
      </c>
      <c r="B1556">
        <v>100</v>
      </c>
      <c r="C1556">
        <v>104.35</v>
      </c>
      <c r="D1556">
        <v>25</v>
      </c>
    </row>
    <row r="1557" spans="1:4" x14ac:dyDescent="0.4">
      <c r="A1557" s="709">
        <v>0.19490740740740742</v>
      </c>
      <c r="B1557">
        <v>100</v>
      </c>
      <c r="C1557">
        <v>104.44</v>
      </c>
      <c r="D1557">
        <v>25</v>
      </c>
    </row>
    <row r="1558" spans="1:4" x14ac:dyDescent="0.4">
      <c r="A1558" s="709">
        <v>0.19502314814814814</v>
      </c>
      <c r="B1558">
        <v>100</v>
      </c>
      <c r="C1558">
        <v>104.55</v>
      </c>
      <c r="D1558">
        <v>25</v>
      </c>
    </row>
    <row r="1559" spans="1:4" x14ac:dyDescent="0.4">
      <c r="A1559" s="709">
        <v>0.19513888888888889</v>
      </c>
      <c r="B1559">
        <v>100</v>
      </c>
      <c r="C1559">
        <v>104.55</v>
      </c>
      <c r="D1559">
        <v>25</v>
      </c>
    </row>
    <row r="1560" spans="1:4" x14ac:dyDescent="0.4">
      <c r="A1560" s="709">
        <v>0.19525462962962964</v>
      </c>
      <c r="B1560">
        <v>100</v>
      </c>
      <c r="C1560">
        <v>104.46</v>
      </c>
      <c r="D1560">
        <v>25</v>
      </c>
    </row>
    <row r="1561" spans="1:4" x14ac:dyDescent="0.4">
      <c r="A1561" s="709">
        <v>0.19537037037037036</v>
      </c>
      <c r="B1561">
        <v>100</v>
      </c>
      <c r="C1561">
        <v>104.73</v>
      </c>
      <c r="D1561">
        <v>25</v>
      </c>
    </row>
    <row r="1562" spans="1:4" x14ac:dyDescent="0.4">
      <c r="A1562" s="709">
        <v>0.19548611111111111</v>
      </c>
      <c r="B1562">
        <v>100</v>
      </c>
      <c r="C1562">
        <v>104.73</v>
      </c>
      <c r="D1562">
        <v>25</v>
      </c>
    </row>
    <row r="1563" spans="1:4" x14ac:dyDescent="0.4">
      <c r="A1563" s="709">
        <v>0.19560185185185186</v>
      </c>
      <c r="B1563">
        <v>100</v>
      </c>
      <c r="C1563">
        <v>104.73</v>
      </c>
      <c r="D1563">
        <v>25</v>
      </c>
    </row>
    <row r="1564" spans="1:4" x14ac:dyDescent="0.4">
      <c r="A1564" s="709">
        <v>0.19571759259259258</v>
      </c>
      <c r="B1564">
        <v>100</v>
      </c>
      <c r="C1564">
        <v>104.64</v>
      </c>
      <c r="D1564">
        <v>25</v>
      </c>
    </row>
    <row r="1565" spans="1:4" x14ac:dyDescent="0.4">
      <c r="A1565" s="709">
        <v>0.19583333333333333</v>
      </c>
      <c r="B1565">
        <v>100</v>
      </c>
      <c r="C1565">
        <v>104.82</v>
      </c>
      <c r="D1565">
        <v>25</v>
      </c>
    </row>
    <row r="1566" spans="1:4" x14ac:dyDescent="0.4">
      <c r="A1566" s="709">
        <v>0.19594907407407408</v>
      </c>
      <c r="B1566">
        <v>100</v>
      </c>
      <c r="C1566">
        <v>104.82</v>
      </c>
      <c r="D1566">
        <v>25</v>
      </c>
    </row>
    <row r="1567" spans="1:4" x14ac:dyDescent="0.4">
      <c r="A1567" s="709">
        <v>0.1960648148148148</v>
      </c>
      <c r="B1567">
        <v>100</v>
      </c>
      <c r="C1567">
        <v>104.83</v>
      </c>
      <c r="D1567">
        <v>25</v>
      </c>
    </row>
    <row r="1568" spans="1:4" x14ac:dyDescent="0.4">
      <c r="A1568" s="709">
        <v>0.19618055555555555</v>
      </c>
      <c r="B1568">
        <v>100</v>
      </c>
      <c r="C1568">
        <v>104.91</v>
      </c>
      <c r="D1568">
        <v>25</v>
      </c>
    </row>
    <row r="1569" spans="1:4" x14ac:dyDescent="0.4">
      <c r="A1569" s="709">
        <v>0.1962962962962963</v>
      </c>
      <c r="B1569">
        <v>100</v>
      </c>
      <c r="C1569">
        <v>104.83</v>
      </c>
      <c r="D1569">
        <v>25</v>
      </c>
    </row>
    <row r="1570" spans="1:4" x14ac:dyDescent="0.4">
      <c r="A1570" s="709">
        <v>0.19641203703703702</v>
      </c>
      <c r="B1570">
        <v>100</v>
      </c>
      <c r="C1570">
        <v>105.1</v>
      </c>
      <c r="D1570">
        <v>25</v>
      </c>
    </row>
    <row r="1571" spans="1:4" x14ac:dyDescent="0.4">
      <c r="A1571" s="709">
        <v>0.19652777777777777</v>
      </c>
      <c r="B1571">
        <v>100</v>
      </c>
      <c r="C1571">
        <v>104.91</v>
      </c>
      <c r="D1571">
        <v>25</v>
      </c>
    </row>
    <row r="1572" spans="1:4" x14ac:dyDescent="0.4">
      <c r="A1572" s="709">
        <v>0.19664351851851852</v>
      </c>
      <c r="B1572">
        <v>100</v>
      </c>
      <c r="C1572">
        <v>105.01</v>
      </c>
      <c r="D1572">
        <v>25</v>
      </c>
    </row>
    <row r="1573" spans="1:4" x14ac:dyDescent="0.4">
      <c r="A1573" s="709">
        <v>0.19675925925925927</v>
      </c>
      <c r="B1573">
        <v>100</v>
      </c>
      <c r="C1573">
        <v>104.91</v>
      </c>
      <c r="D1573">
        <v>25</v>
      </c>
    </row>
    <row r="1574" spans="1:4" x14ac:dyDescent="0.4">
      <c r="A1574" s="709">
        <v>0.19687499999999999</v>
      </c>
      <c r="B1574">
        <v>100</v>
      </c>
      <c r="C1574">
        <v>104.91</v>
      </c>
      <c r="D1574">
        <v>25</v>
      </c>
    </row>
    <row r="1575" spans="1:4" x14ac:dyDescent="0.4">
      <c r="A1575" s="709">
        <v>0.19699074074074074</v>
      </c>
      <c r="B1575">
        <v>100</v>
      </c>
      <c r="C1575">
        <v>104.91</v>
      </c>
      <c r="D1575">
        <v>25</v>
      </c>
    </row>
    <row r="1576" spans="1:4" x14ac:dyDescent="0.4">
      <c r="A1576" s="709">
        <v>0.19710648148148149</v>
      </c>
      <c r="B1576">
        <v>100</v>
      </c>
      <c r="C1576">
        <v>104.83</v>
      </c>
      <c r="D1576">
        <v>25</v>
      </c>
    </row>
    <row r="1577" spans="1:4" x14ac:dyDescent="0.4">
      <c r="A1577" s="709">
        <v>0.19722222222222222</v>
      </c>
      <c r="B1577">
        <v>100</v>
      </c>
      <c r="C1577">
        <v>104.91</v>
      </c>
      <c r="D1577">
        <v>25</v>
      </c>
    </row>
    <row r="1578" spans="1:4" x14ac:dyDescent="0.4">
      <c r="A1578" s="709">
        <v>0.19733796296296297</v>
      </c>
      <c r="B1578">
        <v>100</v>
      </c>
      <c r="C1578">
        <v>105.01</v>
      </c>
      <c r="D1578">
        <v>25</v>
      </c>
    </row>
    <row r="1579" spans="1:4" x14ac:dyDescent="0.4">
      <c r="A1579" s="709">
        <v>0.19745370370370371</v>
      </c>
      <c r="B1579">
        <v>100</v>
      </c>
      <c r="C1579">
        <v>105.02</v>
      </c>
      <c r="D1579">
        <v>25</v>
      </c>
    </row>
    <row r="1580" spans="1:4" x14ac:dyDescent="0.4">
      <c r="A1580" s="709">
        <v>0.19756944444444444</v>
      </c>
      <c r="B1580">
        <v>100</v>
      </c>
      <c r="C1580">
        <v>105.1</v>
      </c>
      <c r="D1580">
        <v>25</v>
      </c>
    </row>
    <row r="1581" spans="1:4" x14ac:dyDescent="0.4">
      <c r="A1581" s="709">
        <v>0.19768518518518519</v>
      </c>
      <c r="B1581">
        <v>100</v>
      </c>
      <c r="C1581">
        <v>105.19</v>
      </c>
      <c r="D1581">
        <v>25</v>
      </c>
    </row>
    <row r="1582" spans="1:4" x14ac:dyDescent="0.4">
      <c r="A1582" s="709">
        <v>0.19780092592592594</v>
      </c>
      <c r="B1582">
        <v>100</v>
      </c>
      <c r="C1582">
        <v>105.01</v>
      </c>
      <c r="D1582">
        <v>25</v>
      </c>
    </row>
    <row r="1583" spans="1:4" x14ac:dyDescent="0.4">
      <c r="A1583" s="709">
        <v>0.19791666666666666</v>
      </c>
      <c r="B1583">
        <v>100</v>
      </c>
      <c r="C1583">
        <v>104.9</v>
      </c>
      <c r="D1583">
        <v>25</v>
      </c>
    </row>
    <row r="1584" spans="1:4" x14ac:dyDescent="0.4">
      <c r="A1584" s="709">
        <v>0.19803240740740741</v>
      </c>
      <c r="B1584">
        <v>100</v>
      </c>
      <c r="C1584">
        <v>104.81</v>
      </c>
      <c r="D1584">
        <v>25</v>
      </c>
    </row>
    <row r="1585" spans="1:4" x14ac:dyDescent="0.4">
      <c r="A1585" s="709">
        <v>0.19814814814814816</v>
      </c>
      <c r="B1585">
        <v>100</v>
      </c>
      <c r="C1585">
        <v>104.62</v>
      </c>
      <c r="D1585">
        <v>25</v>
      </c>
    </row>
    <row r="1586" spans="1:4" x14ac:dyDescent="0.4">
      <c r="A1586" s="709">
        <v>0.19826388888888888</v>
      </c>
      <c r="B1586">
        <v>100</v>
      </c>
      <c r="C1586">
        <v>104.54</v>
      </c>
      <c r="D1586">
        <v>25</v>
      </c>
    </row>
    <row r="1587" spans="1:4" x14ac:dyDescent="0.4">
      <c r="A1587" s="709">
        <v>0.19837962962962963</v>
      </c>
      <c r="B1587">
        <v>100</v>
      </c>
      <c r="C1587">
        <v>104.62</v>
      </c>
      <c r="D1587">
        <v>25</v>
      </c>
    </row>
    <row r="1588" spans="1:4" x14ac:dyDescent="0.4">
      <c r="A1588" s="709">
        <v>0.19849537037037038</v>
      </c>
      <c r="B1588">
        <v>100</v>
      </c>
      <c r="C1588">
        <v>104.53</v>
      </c>
      <c r="D1588">
        <v>25</v>
      </c>
    </row>
    <row r="1589" spans="1:4" x14ac:dyDescent="0.4">
      <c r="A1589" s="709">
        <v>0.1986111111111111</v>
      </c>
      <c r="B1589">
        <v>100</v>
      </c>
      <c r="C1589">
        <v>104.53</v>
      </c>
      <c r="D1589">
        <v>25</v>
      </c>
    </row>
    <row r="1590" spans="1:4" x14ac:dyDescent="0.4">
      <c r="A1590" s="709">
        <v>0.19872685185185185</v>
      </c>
      <c r="B1590">
        <v>100</v>
      </c>
      <c r="C1590">
        <v>104.44</v>
      </c>
      <c r="D1590">
        <v>25</v>
      </c>
    </row>
    <row r="1591" spans="1:4" x14ac:dyDescent="0.4">
      <c r="A1591" s="709">
        <v>0.1988425925925926</v>
      </c>
      <c r="B1591">
        <v>100</v>
      </c>
      <c r="C1591">
        <v>104.43</v>
      </c>
      <c r="D1591">
        <v>25</v>
      </c>
    </row>
    <row r="1592" spans="1:4" x14ac:dyDescent="0.4">
      <c r="A1592" s="709">
        <v>0.19895833333333332</v>
      </c>
      <c r="B1592">
        <v>100</v>
      </c>
      <c r="C1592">
        <v>104.35</v>
      </c>
      <c r="D1592">
        <v>25</v>
      </c>
    </row>
    <row r="1593" spans="1:4" x14ac:dyDescent="0.4">
      <c r="A1593" s="709">
        <v>0.19907407407407407</v>
      </c>
      <c r="B1593">
        <v>100</v>
      </c>
      <c r="C1593">
        <v>104.43</v>
      </c>
      <c r="D1593">
        <v>25</v>
      </c>
    </row>
    <row r="1594" spans="1:4" x14ac:dyDescent="0.4">
      <c r="A1594" s="709">
        <v>0.19918981481481482</v>
      </c>
      <c r="B1594">
        <v>100</v>
      </c>
      <c r="C1594">
        <v>104.43</v>
      </c>
      <c r="D1594">
        <v>25</v>
      </c>
    </row>
    <row r="1595" spans="1:4" x14ac:dyDescent="0.4">
      <c r="A1595" s="709">
        <v>0.19930555555555557</v>
      </c>
      <c r="B1595">
        <v>100</v>
      </c>
      <c r="C1595">
        <v>104.42</v>
      </c>
      <c r="D1595">
        <v>25</v>
      </c>
    </row>
    <row r="1596" spans="1:4" x14ac:dyDescent="0.4">
      <c r="A1596" s="709">
        <v>0.19942129629629629</v>
      </c>
      <c r="B1596">
        <v>100</v>
      </c>
      <c r="C1596">
        <v>104.15</v>
      </c>
      <c r="D1596">
        <v>15</v>
      </c>
    </row>
    <row r="1597" spans="1:4" x14ac:dyDescent="0.4">
      <c r="A1597" s="709">
        <v>0.19953703703703704</v>
      </c>
      <c r="B1597">
        <v>100</v>
      </c>
      <c r="C1597">
        <v>103.42</v>
      </c>
      <c r="D1597">
        <v>15</v>
      </c>
    </row>
    <row r="1598" spans="1:4" x14ac:dyDescent="0.4">
      <c r="A1598" s="709">
        <v>0.19965277777777779</v>
      </c>
      <c r="B1598">
        <v>100</v>
      </c>
      <c r="C1598">
        <v>102.57</v>
      </c>
      <c r="D1598">
        <v>15</v>
      </c>
    </row>
    <row r="1599" spans="1:4" x14ac:dyDescent="0.4">
      <c r="A1599" s="709">
        <v>0.19976851851851851</v>
      </c>
      <c r="B1599">
        <v>100</v>
      </c>
      <c r="C1599">
        <v>101.56</v>
      </c>
      <c r="D1599">
        <v>15</v>
      </c>
    </row>
    <row r="1600" spans="1:4" x14ac:dyDescent="0.4">
      <c r="A1600" s="709">
        <v>0.19988425925925926</v>
      </c>
      <c r="B1600">
        <v>100</v>
      </c>
      <c r="C1600">
        <v>100.8</v>
      </c>
      <c r="D1600">
        <v>15</v>
      </c>
    </row>
    <row r="1601" spans="1:4" x14ac:dyDescent="0.4">
      <c r="A1601" s="709">
        <v>0.2</v>
      </c>
      <c r="B1601">
        <v>100</v>
      </c>
      <c r="C1601">
        <v>99.98</v>
      </c>
      <c r="D1601">
        <v>15</v>
      </c>
    </row>
    <row r="1602" spans="1:4" x14ac:dyDescent="0.4">
      <c r="A1602" s="709">
        <v>0.20011574074074073</v>
      </c>
      <c r="B1602">
        <v>100</v>
      </c>
      <c r="C1602">
        <v>99.04</v>
      </c>
      <c r="D1602">
        <v>15</v>
      </c>
    </row>
    <row r="1603" spans="1:4" x14ac:dyDescent="0.4">
      <c r="A1603" s="709">
        <v>0.20023148148148148</v>
      </c>
      <c r="B1603">
        <v>100</v>
      </c>
      <c r="C1603">
        <v>98.22</v>
      </c>
      <c r="D1603">
        <v>15</v>
      </c>
    </row>
    <row r="1604" spans="1:4" x14ac:dyDescent="0.4">
      <c r="A1604" s="709">
        <v>0.20034722222222223</v>
      </c>
      <c r="B1604">
        <v>100</v>
      </c>
      <c r="C1604">
        <v>97.57</v>
      </c>
      <c r="D1604">
        <v>15</v>
      </c>
    </row>
    <row r="1605" spans="1:4" x14ac:dyDescent="0.4">
      <c r="A1605" s="709">
        <v>0.20046296296296295</v>
      </c>
      <c r="B1605">
        <v>100</v>
      </c>
      <c r="C1605">
        <v>97.1</v>
      </c>
      <c r="D1605">
        <v>15</v>
      </c>
    </row>
    <row r="1606" spans="1:4" x14ac:dyDescent="0.4">
      <c r="A1606" s="709">
        <v>0.2005787037037037</v>
      </c>
      <c r="B1606">
        <v>100</v>
      </c>
      <c r="C1606">
        <v>96.26</v>
      </c>
      <c r="D1606">
        <v>15</v>
      </c>
    </row>
    <row r="1607" spans="1:4" x14ac:dyDescent="0.4">
      <c r="A1607" s="709">
        <v>0.20069444444444445</v>
      </c>
      <c r="B1607">
        <v>100</v>
      </c>
      <c r="C1607">
        <v>95.7</v>
      </c>
      <c r="D1607">
        <v>15</v>
      </c>
    </row>
    <row r="1608" spans="1:4" x14ac:dyDescent="0.4">
      <c r="A1608" s="709">
        <v>0.20081018518518517</v>
      </c>
      <c r="B1608">
        <v>100</v>
      </c>
      <c r="C1608">
        <v>94.88</v>
      </c>
      <c r="D1608">
        <v>15</v>
      </c>
    </row>
    <row r="1609" spans="1:4" x14ac:dyDescent="0.4">
      <c r="A1609" s="709">
        <v>0.20092592592592592</v>
      </c>
      <c r="B1609">
        <v>100</v>
      </c>
      <c r="C1609">
        <v>94.32</v>
      </c>
      <c r="D1609">
        <v>15</v>
      </c>
    </row>
    <row r="1610" spans="1:4" x14ac:dyDescent="0.4">
      <c r="A1610" s="709">
        <v>0.20104166666666667</v>
      </c>
      <c r="B1610">
        <v>100</v>
      </c>
      <c r="C1610">
        <v>93.59</v>
      </c>
      <c r="D1610">
        <v>15</v>
      </c>
    </row>
    <row r="1611" spans="1:4" x14ac:dyDescent="0.4">
      <c r="A1611" s="709">
        <v>0.2011574074074074</v>
      </c>
      <c r="B1611">
        <v>100</v>
      </c>
      <c r="C1611">
        <v>93.03</v>
      </c>
      <c r="D1611">
        <v>15</v>
      </c>
    </row>
    <row r="1612" spans="1:4" x14ac:dyDescent="0.4">
      <c r="A1612" s="709">
        <v>0.20127314814814815</v>
      </c>
      <c r="B1612">
        <v>100</v>
      </c>
      <c r="C1612">
        <v>92.47</v>
      </c>
      <c r="D1612">
        <v>15</v>
      </c>
    </row>
    <row r="1613" spans="1:4" x14ac:dyDescent="0.4">
      <c r="A1613" s="709">
        <v>0.2013888888888889</v>
      </c>
      <c r="B1613">
        <v>100</v>
      </c>
      <c r="C1613">
        <v>91.73</v>
      </c>
      <c r="D1613">
        <v>15</v>
      </c>
    </row>
    <row r="1614" spans="1:4" x14ac:dyDescent="0.4">
      <c r="A1614" s="709">
        <v>0.20150462962962962</v>
      </c>
      <c r="B1614">
        <v>100</v>
      </c>
      <c r="C1614">
        <v>91.01</v>
      </c>
      <c r="D1614">
        <v>15</v>
      </c>
    </row>
    <row r="1615" spans="1:4" x14ac:dyDescent="0.4">
      <c r="A1615" s="709">
        <v>0.20162037037037037</v>
      </c>
      <c r="B1615">
        <v>100</v>
      </c>
      <c r="C1615">
        <v>90.53</v>
      </c>
      <c r="D1615">
        <v>15</v>
      </c>
    </row>
    <row r="1616" spans="1:4" x14ac:dyDescent="0.4">
      <c r="A1616" s="709">
        <v>0.20173611111111112</v>
      </c>
      <c r="B1616">
        <v>100</v>
      </c>
      <c r="C1616">
        <v>89.8</v>
      </c>
      <c r="D1616">
        <v>15</v>
      </c>
    </row>
    <row r="1617" spans="1:4" x14ac:dyDescent="0.4">
      <c r="A1617" s="709">
        <v>0.20185185185185187</v>
      </c>
      <c r="B1617">
        <v>100</v>
      </c>
      <c r="C1617">
        <v>89.25</v>
      </c>
      <c r="D1617">
        <v>15</v>
      </c>
    </row>
    <row r="1618" spans="1:4" x14ac:dyDescent="0.4">
      <c r="A1618" s="709">
        <v>0.20196759259259259</v>
      </c>
      <c r="B1618">
        <v>100</v>
      </c>
      <c r="C1618">
        <v>88.79</v>
      </c>
      <c r="D1618">
        <v>15</v>
      </c>
    </row>
    <row r="1619" spans="1:4" x14ac:dyDescent="0.4">
      <c r="A1619" s="709">
        <v>0.20208333333333334</v>
      </c>
      <c r="B1619">
        <v>100</v>
      </c>
      <c r="C1619">
        <v>88.69</v>
      </c>
      <c r="D1619">
        <v>15</v>
      </c>
    </row>
    <row r="1620" spans="1:4" x14ac:dyDescent="0.4">
      <c r="A1620" s="709">
        <v>0.20219907407407409</v>
      </c>
      <c r="B1620">
        <v>100</v>
      </c>
      <c r="C1620">
        <v>88.41</v>
      </c>
      <c r="D1620">
        <v>15</v>
      </c>
    </row>
    <row r="1621" spans="1:4" x14ac:dyDescent="0.4">
      <c r="A1621" s="709">
        <v>0.20231481481481481</v>
      </c>
      <c r="B1621">
        <v>100</v>
      </c>
      <c r="C1621">
        <v>87.87</v>
      </c>
      <c r="D1621">
        <v>15</v>
      </c>
    </row>
    <row r="1622" spans="1:4" x14ac:dyDescent="0.4">
      <c r="A1622" s="709">
        <v>0.20243055555555556</v>
      </c>
      <c r="B1622">
        <v>100</v>
      </c>
      <c r="C1622">
        <v>87.5</v>
      </c>
      <c r="D1622">
        <v>15</v>
      </c>
    </row>
    <row r="1623" spans="1:4" x14ac:dyDescent="0.4">
      <c r="A1623" s="709">
        <v>0.20254629629629631</v>
      </c>
      <c r="B1623">
        <v>100</v>
      </c>
      <c r="C1623">
        <v>87.05</v>
      </c>
      <c r="D1623">
        <v>15</v>
      </c>
    </row>
    <row r="1624" spans="1:4" x14ac:dyDescent="0.4">
      <c r="A1624" s="709">
        <v>0.20266203703703703</v>
      </c>
      <c r="B1624">
        <v>100</v>
      </c>
      <c r="C1624">
        <v>86.58</v>
      </c>
      <c r="D1624">
        <v>15</v>
      </c>
    </row>
    <row r="1625" spans="1:4" x14ac:dyDescent="0.4">
      <c r="A1625" s="709">
        <v>0.20277777777777778</v>
      </c>
      <c r="B1625">
        <v>100</v>
      </c>
      <c r="C1625">
        <v>86.38</v>
      </c>
      <c r="D1625">
        <v>15</v>
      </c>
    </row>
    <row r="1626" spans="1:4" x14ac:dyDescent="0.4">
      <c r="A1626" s="709">
        <v>0.20289351851851853</v>
      </c>
      <c r="B1626">
        <v>100</v>
      </c>
      <c r="C1626">
        <v>86.11</v>
      </c>
      <c r="D1626">
        <v>15</v>
      </c>
    </row>
    <row r="1627" spans="1:4" x14ac:dyDescent="0.4">
      <c r="A1627" s="709">
        <v>0.20300925925925925</v>
      </c>
      <c r="B1627">
        <v>100</v>
      </c>
      <c r="C1627">
        <v>85.91</v>
      </c>
      <c r="D1627">
        <v>15</v>
      </c>
    </row>
    <row r="1628" spans="1:4" x14ac:dyDescent="0.4">
      <c r="A1628" s="709">
        <v>0.203125</v>
      </c>
      <c r="B1628">
        <v>100</v>
      </c>
      <c r="C1628">
        <v>85.74</v>
      </c>
      <c r="D1628">
        <v>15</v>
      </c>
    </row>
    <row r="1629" spans="1:4" x14ac:dyDescent="0.4">
      <c r="A1629" s="709">
        <v>0.20324074074074075</v>
      </c>
      <c r="B1629">
        <v>100</v>
      </c>
      <c r="C1629">
        <v>85.74</v>
      </c>
      <c r="D1629">
        <v>15</v>
      </c>
    </row>
    <row r="1630" spans="1:4" x14ac:dyDescent="0.4">
      <c r="A1630" s="709">
        <v>0.20335648148148147</v>
      </c>
      <c r="B1630">
        <v>100</v>
      </c>
      <c r="C1630">
        <v>85.65</v>
      </c>
      <c r="D1630">
        <v>15</v>
      </c>
    </row>
    <row r="1631" spans="1:4" x14ac:dyDescent="0.4">
      <c r="A1631" s="709">
        <v>0.20347222222222222</v>
      </c>
      <c r="B1631">
        <v>100</v>
      </c>
      <c r="C1631">
        <v>85.3</v>
      </c>
      <c r="D1631">
        <v>15</v>
      </c>
    </row>
    <row r="1632" spans="1:4" x14ac:dyDescent="0.4">
      <c r="A1632" s="709">
        <v>0.20358796296296297</v>
      </c>
      <c r="B1632">
        <v>100</v>
      </c>
      <c r="C1632">
        <v>85.1</v>
      </c>
      <c r="D1632">
        <v>15</v>
      </c>
    </row>
    <row r="1633" spans="1:4" x14ac:dyDescent="0.4">
      <c r="A1633" s="709">
        <v>0.20370370370370369</v>
      </c>
      <c r="B1633">
        <v>100</v>
      </c>
      <c r="C1633">
        <v>84.92</v>
      </c>
      <c r="D1633">
        <v>15</v>
      </c>
    </row>
    <row r="1634" spans="1:4" x14ac:dyDescent="0.4">
      <c r="A1634" s="709">
        <v>0.20381944444444444</v>
      </c>
      <c r="B1634">
        <v>100</v>
      </c>
      <c r="C1634">
        <v>84.56</v>
      </c>
      <c r="D1634">
        <v>15</v>
      </c>
    </row>
    <row r="1635" spans="1:4" x14ac:dyDescent="0.4">
      <c r="A1635" s="709">
        <v>0.20393518518518519</v>
      </c>
      <c r="B1635">
        <v>100</v>
      </c>
      <c r="C1635">
        <v>84.55</v>
      </c>
      <c r="D1635">
        <v>15</v>
      </c>
    </row>
    <row r="1636" spans="1:4" x14ac:dyDescent="0.4">
      <c r="A1636" s="709">
        <v>0.20405092592592591</v>
      </c>
      <c r="B1636">
        <v>100</v>
      </c>
      <c r="C1636">
        <v>84.45</v>
      </c>
      <c r="D1636">
        <v>15</v>
      </c>
    </row>
    <row r="1637" spans="1:4" x14ac:dyDescent="0.4">
      <c r="A1637" s="709">
        <v>0.20416666666666666</v>
      </c>
      <c r="B1637">
        <v>100</v>
      </c>
      <c r="C1637">
        <v>84.28</v>
      </c>
      <c r="D1637">
        <v>15</v>
      </c>
    </row>
    <row r="1638" spans="1:4" x14ac:dyDescent="0.4">
      <c r="A1638" s="709">
        <v>0.20428240740740741</v>
      </c>
      <c r="B1638">
        <v>100</v>
      </c>
      <c r="C1638">
        <v>84.09</v>
      </c>
      <c r="D1638">
        <v>15</v>
      </c>
    </row>
    <row r="1639" spans="1:4" x14ac:dyDescent="0.4">
      <c r="A1639" s="709">
        <v>0.20439814814814813</v>
      </c>
      <c r="B1639">
        <v>100</v>
      </c>
      <c r="C1639">
        <v>84</v>
      </c>
      <c r="D1639">
        <v>15</v>
      </c>
    </row>
    <row r="1640" spans="1:4" x14ac:dyDescent="0.4">
      <c r="A1640" s="709">
        <v>0.20451388888888888</v>
      </c>
      <c r="B1640">
        <v>100</v>
      </c>
      <c r="C1640">
        <v>83.55</v>
      </c>
      <c r="D1640">
        <v>15</v>
      </c>
    </row>
    <row r="1641" spans="1:4" x14ac:dyDescent="0.4">
      <c r="A1641" s="709">
        <v>0.20462962962962963</v>
      </c>
      <c r="B1641">
        <v>100</v>
      </c>
      <c r="C1641">
        <v>83.19</v>
      </c>
      <c r="D1641">
        <v>15</v>
      </c>
    </row>
    <row r="1642" spans="1:4" x14ac:dyDescent="0.4">
      <c r="A1642" s="709">
        <v>0.20474537037037038</v>
      </c>
      <c r="B1642">
        <v>100</v>
      </c>
      <c r="C1642">
        <v>82.82</v>
      </c>
      <c r="D1642">
        <v>15</v>
      </c>
    </row>
    <row r="1643" spans="1:4" x14ac:dyDescent="0.4">
      <c r="A1643" s="709">
        <v>0.2048611111111111</v>
      </c>
      <c r="B1643">
        <v>100</v>
      </c>
      <c r="C1643">
        <v>82.82</v>
      </c>
      <c r="D1643">
        <v>15</v>
      </c>
    </row>
    <row r="1644" spans="1:4" x14ac:dyDescent="0.4">
      <c r="A1644" s="709">
        <v>0.20497685185185185</v>
      </c>
      <c r="B1644">
        <v>100</v>
      </c>
      <c r="C1644">
        <v>82.82</v>
      </c>
      <c r="D1644">
        <v>15</v>
      </c>
    </row>
    <row r="1645" spans="1:4" x14ac:dyDescent="0.4">
      <c r="A1645" s="709">
        <v>0.2050925925925926</v>
      </c>
      <c r="B1645">
        <v>100</v>
      </c>
      <c r="C1645">
        <v>82.63</v>
      </c>
      <c r="D1645">
        <v>15</v>
      </c>
    </row>
    <row r="1646" spans="1:4" x14ac:dyDescent="0.4">
      <c r="A1646" s="709">
        <v>0.20520833333333333</v>
      </c>
      <c r="B1646">
        <v>100</v>
      </c>
      <c r="C1646">
        <v>82.46</v>
      </c>
      <c r="D1646">
        <v>15</v>
      </c>
    </row>
    <row r="1647" spans="1:4" x14ac:dyDescent="0.4">
      <c r="A1647" s="709">
        <v>0.20532407407407408</v>
      </c>
      <c r="B1647">
        <v>100</v>
      </c>
      <c r="C1647">
        <v>82.19</v>
      </c>
      <c r="D1647">
        <v>15</v>
      </c>
    </row>
    <row r="1648" spans="1:4" x14ac:dyDescent="0.4">
      <c r="A1648" s="709">
        <v>0.20543981481481483</v>
      </c>
      <c r="B1648">
        <v>100</v>
      </c>
      <c r="C1648">
        <v>82</v>
      </c>
      <c r="D1648">
        <v>15</v>
      </c>
    </row>
    <row r="1649" spans="1:4" x14ac:dyDescent="0.4">
      <c r="A1649" s="709">
        <v>0.20555555555555555</v>
      </c>
      <c r="B1649">
        <v>100</v>
      </c>
      <c r="C1649">
        <v>81.73</v>
      </c>
      <c r="D1649">
        <v>15</v>
      </c>
    </row>
    <row r="1650" spans="1:4" x14ac:dyDescent="0.4">
      <c r="A1650" s="709">
        <v>0.2056712962962963</v>
      </c>
      <c r="B1650">
        <v>100</v>
      </c>
      <c r="C1650">
        <v>81.45</v>
      </c>
      <c r="D1650">
        <v>15</v>
      </c>
    </row>
    <row r="1651" spans="1:4" x14ac:dyDescent="0.4">
      <c r="A1651" s="709">
        <v>0.20578703703703705</v>
      </c>
      <c r="B1651">
        <v>100</v>
      </c>
      <c r="C1651">
        <v>81.09</v>
      </c>
      <c r="D1651">
        <v>15</v>
      </c>
    </row>
    <row r="1652" spans="1:4" x14ac:dyDescent="0.4">
      <c r="A1652" s="709">
        <v>0.20590277777777777</v>
      </c>
      <c r="B1652">
        <v>100</v>
      </c>
      <c r="C1652">
        <v>80.89</v>
      </c>
      <c r="D1652">
        <v>15</v>
      </c>
    </row>
    <row r="1653" spans="1:4" x14ac:dyDescent="0.4">
      <c r="A1653" s="709">
        <v>0.20601851851851852</v>
      </c>
      <c r="B1653">
        <v>100</v>
      </c>
      <c r="C1653">
        <v>80.7</v>
      </c>
      <c r="D1653">
        <v>15</v>
      </c>
    </row>
    <row r="1654" spans="1:4" x14ac:dyDescent="0.4">
      <c r="A1654" s="709">
        <v>0.20613425925925927</v>
      </c>
      <c r="B1654">
        <v>100</v>
      </c>
      <c r="C1654">
        <v>80.61</v>
      </c>
      <c r="D1654">
        <v>15</v>
      </c>
    </row>
    <row r="1655" spans="1:4" x14ac:dyDescent="0.4">
      <c r="A1655" s="709">
        <v>0.20624999999999999</v>
      </c>
      <c r="B1655">
        <v>100</v>
      </c>
      <c r="C1655">
        <v>80.5</v>
      </c>
      <c r="D1655">
        <v>15</v>
      </c>
    </row>
    <row r="1656" spans="1:4" x14ac:dyDescent="0.4">
      <c r="A1656" s="709">
        <v>0.20636574074074074</v>
      </c>
      <c r="B1656">
        <v>100</v>
      </c>
      <c r="C1656">
        <v>80.5</v>
      </c>
      <c r="D1656">
        <v>15</v>
      </c>
    </row>
    <row r="1657" spans="1:4" x14ac:dyDescent="0.4">
      <c r="A1657" s="709">
        <v>0.20648148148148149</v>
      </c>
      <c r="B1657">
        <v>100</v>
      </c>
      <c r="C1657">
        <v>80.41</v>
      </c>
      <c r="D1657">
        <v>15</v>
      </c>
    </row>
    <row r="1658" spans="1:4" x14ac:dyDescent="0.4">
      <c r="A1658" s="709">
        <v>0.20659722222222221</v>
      </c>
      <c r="B1658">
        <v>100</v>
      </c>
      <c r="C1658">
        <v>80.239999999999995</v>
      </c>
      <c r="D1658">
        <v>15</v>
      </c>
    </row>
    <row r="1659" spans="1:4" x14ac:dyDescent="0.4">
      <c r="A1659" s="709">
        <v>0.20671296296296296</v>
      </c>
      <c r="B1659">
        <v>100</v>
      </c>
      <c r="C1659">
        <v>80.3</v>
      </c>
      <c r="D1659">
        <v>15</v>
      </c>
    </row>
    <row r="1660" spans="1:4" x14ac:dyDescent="0.4">
      <c r="A1660" s="709">
        <v>0.20682870370370371</v>
      </c>
      <c r="B1660">
        <v>100</v>
      </c>
      <c r="C1660">
        <v>80.22</v>
      </c>
      <c r="D1660">
        <v>15</v>
      </c>
    </row>
    <row r="1661" spans="1:4" x14ac:dyDescent="0.4">
      <c r="A1661" s="709">
        <v>0.20694444444444443</v>
      </c>
      <c r="B1661">
        <v>100</v>
      </c>
      <c r="C1661">
        <v>80.239999999999995</v>
      </c>
      <c r="D1661">
        <v>15</v>
      </c>
    </row>
    <row r="1662" spans="1:4" x14ac:dyDescent="0.4">
      <c r="A1662" s="709">
        <v>0.20706018518518518</v>
      </c>
      <c r="B1662">
        <v>100</v>
      </c>
      <c r="C1662">
        <v>80.33</v>
      </c>
      <c r="D1662">
        <v>15</v>
      </c>
    </row>
    <row r="1663" spans="1:4" x14ac:dyDescent="0.4">
      <c r="A1663" s="709">
        <v>0.20717592592592593</v>
      </c>
      <c r="B1663">
        <v>100</v>
      </c>
      <c r="C1663">
        <v>80.33</v>
      </c>
      <c r="D1663">
        <v>15</v>
      </c>
    </row>
    <row r="1664" spans="1:4" x14ac:dyDescent="0.4">
      <c r="A1664" s="709">
        <v>0.20729166666666668</v>
      </c>
      <c r="B1664">
        <v>100</v>
      </c>
      <c r="C1664">
        <v>80.5</v>
      </c>
      <c r="D1664">
        <v>15</v>
      </c>
    </row>
    <row r="1665" spans="1:4" x14ac:dyDescent="0.4">
      <c r="A1665" s="709">
        <v>0.2074074074074074</v>
      </c>
      <c r="B1665">
        <v>100</v>
      </c>
      <c r="C1665">
        <v>80.41</v>
      </c>
      <c r="D1665">
        <v>15</v>
      </c>
    </row>
    <row r="1666" spans="1:4" x14ac:dyDescent="0.4">
      <c r="A1666" s="709">
        <v>0.20752314814814815</v>
      </c>
      <c r="B1666">
        <v>100</v>
      </c>
      <c r="C1666">
        <v>80.5</v>
      </c>
      <c r="D1666">
        <v>15</v>
      </c>
    </row>
    <row r="1667" spans="1:4" x14ac:dyDescent="0.4">
      <c r="A1667" s="709">
        <v>0.2076388888888889</v>
      </c>
      <c r="B1667">
        <v>100</v>
      </c>
      <c r="C1667">
        <v>80.41</v>
      </c>
      <c r="D1667">
        <v>15</v>
      </c>
    </row>
    <row r="1668" spans="1:4" x14ac:dyDescent="0.4">
      <c r="A1668" s="709">
        <v>0.20775462962962962</v>
      </c>
      <c r="B1668">
        <v>100</v>
      </c>
      <c r="C1668">
        <v>80.33</v>
      </c>
      <c r="D1668">
        <v>15</v>
      </c>
    </row>
    <row r="1669" spans="1:4" x14ac:dyDescent="0.4">
      <c r="A1669" s="709">
        <v>0.20787037037037037</v>
      </c>
      <c r="B1669">
        <v>100</v>
      </c>
      <c r="C1669">
        <v>80.33</v>
      </c>
      <c r="D1669">
        <v>15</v>
      </c>
    </row>
    <row r="1670" spans="1:4" x14ac:dyDescent="0.4">
      <c r="A1670" s="709">
        <v>0.20798611111111112</v>
      </c>
      <c r="B1670">
        <v>100</v>
      </c>
      <c r="C1670">
        <v>80.239999999999995</v>
      </c>
      <c r="D1670">
        <v>15</v>
      </c>
    </row>
    <row r="1671" spans="1:4" x14ac:dyDescent="0.4">
      <c r="A1671" s="709">
        <v>0.20810185185185184</v>
      </c>
      <c r="B1671">
        <v>100</v>
      </c>
      <c r="C1671">
        <v>80.14</v>
      </c>
      <c r="D1671">
        <v>15</v>
      </c>
    </row>
    <row r="1672" spans="1:4" x14ac:dyDescent="0.4">
      <c r="A1672" s="709">
        <v>0.20821759259259259</v>
      </c>
      <c r="B1672">
        <v>100</v>
      </c>
      <c r="C1672">
        <v>79.959999999999994</v>
      </c>
      <c r="D1672">
        <v>15</v>
      </c>
    </row>
    <row r="1673" spans="1:4" x14ac:dyDescent="0.4">
      <c r="A1673" s="709">
        <v>0.20833333333333334</v>
      </c>
      <c r="B1673">
        <v>100</v>
      </c>
      <c r="C1673">
        <v>79.77</v>
      </c>
      <c r="D1673">
        <v>15</v>
      </c>
    </row>
    <row r="1674" spans="1:4" x14ac:dyDescent="0.4">
      <c r="A1674" s="709">
        <v>0.20844907407407406</v>
      </c>
      <c r="B1674">
        <v>100</v>
      </c>
      <c r="C1674">
        <v>79.77</v>
      </c>
      <c r="D1674">
        <v>15</v>
      </c>
    </row>
    <row r="1675" spans="1:4" x14ac:dyDescent="0.4">
      <c r="A1675" s="709">
        <v>0.20856481481481481</v>
      </c>
      <c r="B1675">
        <v>100</v>
      </c>
      <c r="C1675">
        <v>79.77</v>
      </c>
      <c r="D1675">
        <v>15</v>
      </c>
    </row>
    <row r="1676" spans="1:4" x14ac:dyDescent="0.4">
      <c r="A1676" s="709">
        <v>0.20868055555555556</v>
      </c>
      <c r="B1676">
        <v>100</v>
      </c>
      <c r="C1676">
        <v>79.77</v>
      </c>
      <c r="D1676">
        <v>15</v>
      </c>
    </row>
    <row r="1677" spans="1:4" x14ac:dyDescent="0.4">
      <c r="A1677" s="709">
        <v>0.20879629629629629</v>
      </c>
      <c r="B1677">
        <v>100</v>
      </c>
      <c r="C1677">
        <v>79.680000000000007</v>
      </c>
      <c r="D1677">
        <v>15</v>
      </c>
    </row>
    <row r="1678" spans="1:4" x14ac:dyDescent="0.4">
      <c r="A1678" s="709">
        <v>0.20891203703703703</v>
      </c>
      <c r="B1678">
        <v>100</v>
      </c>
      <c r="C1678">
        <v>79.5</v>
      </c>
      <c r="D1678">
        <v>15</v>
      </c>
    </row>
    <row r="1679" spans="1:4" x14ac:dyDescent="0.4">
      <c r="A1679" s="709">
        <v>0.20902777777777778</v>
      </c>
      <c r="B1679">
        <v>100</v>
      </c>
      <c r="C1679">
        <v>79.319999999999993</v>
      </c>
      <c r="D1679">
        <v>15</v>
      </c>
    </row>
    <row r="1680" spans="1:4" x14ac:dyDescent="0.4">
      <c r="A1680" s="709">
        <v>0.20914351851851851</v>
      </c>
      <c r="B1680">
        <v>100</v>
      </c>
      <c r="C1680">
        <v>79.400000000000006</v>
      </c>
      <c r="D1680">
        <v>15</v>
      </c>
    </row>
    <row r="1681" spans="1:4" x14ac:dyDescent="0.4">
      <c r="A1681" s="709">
        <v>0.20925925925925926</v>
      </c>
      <c r="B1681">
        <v>100</v>
      </c>
      <c r="C1681">
        <v>79.3</v>
      </c>
      <c r="D1681">
        <v>15</v>
      </c>
    </row>
    <row r="1682" spans="1:4" x14ac:dyDescent="0.4">
      <c r="A1682" s="709">
        <v>0.20937500000000001</v>
      </c>
      <c r="B1682">
        <v>100</v>
      </c>
      <c r="C1682">
        <v>79.42</v>
      </c>
      <c r="D1682">
        <v>15</v>
      </c>
    </row>
    <row r="1683" spans="1:4" x14ac:dyDescent="0.4">
      <c r="A1683" s="709">
        <v>0.20949074074074073</v>
      </c>
      <c r="B1683">
        <v>100</v>
      </c>
      <c r="C1683">
        <v>79.5</v>
      </c>
      <c r="D1683">
        <v>15</v>
      </c>
    </row>
    <row r="1684" spans="1:4" x14ac:dyDescent="0.4">
      <c r="A1684" s="709">
        <v>0.20960648148148148</v>
      </c>
      <c r="B1684">
        <v>100</v>
      </c>
      <c r="C1684">
        <v>79.599999999999994</v>
      </c>
      <c r="D1684">
        <v>15</v>
      </c>
    </row>
    <row r="1685" spans="1:4" x14ac:dyDescent="0.4">
      <c r="A1685" s="709">
        <v>0.20972222222222223</v>
      </c>
      <c r="B1685">
        <v>100</v>
      </c>
      <c r="C1685">
        <v>79.599999999999994</v>
      </c>
      <c r="D1685">
        <v>15</v>
      </c>
    </row>
    <row r="1686" spans="1:4" x14ac:dyDescent="0.4">
      <c r="A1686" s="709">
        <v>0.20983796296296298</v>
      </c>
      <c r="B1686">
        <v>100</v>
      </c>
      <c r="C1686">
        <v>79.52</v>
      </c>
      <c r="D1686">
        <v>15</v>
      </c>
    </row>
    <row r="1687" spans="1:4" x14ac:dyDescent="0.4">
      <c r="A1687" s="709">
        <v>0.2099537037037037</v>
      </c>
      <c r="B1687">
        <v>100</v>
      </c>
      <c r="C1687">
        <v>79.42</v>
      </c>
      <c r="D1687">
        <v>15</v>
      </c>
    </row>
    <row r="1688" spans="1:4" x14ac:dyDescent="0.4">
      <c r="A1688" s="709">
        <v>0.21006944444444445</v>
      </c>
      <c r="B1688">
        <v>100</v>
      </c>
      <c r="C1688">
        <v>79.319999999999993</v>
      </c>
      <c r="D1688">
        <v>15</v>
      </c>
    </row>
    <row r="1689" spans="1:4" x14ac:dyDescent="0.4">
      <c r="A1689" s="709">
        <v>0.2101851851851852</v>
      </c>
      <c r="B1689">
        <v>100</v>
      </c>
      <c r="C1689">
        <v>79.23</v>
      </c>
      <c r="D1689">
        <v>15</v>
      </c>
    </row>
    <row r="1690" spans="1:4" x14ac:dyDescent="0.4">
      <c r="A1690" s="709">
        <v>0.21030092592592592</v>
      </c>
      <c r="B1690">
        <v>100</v>
      </c>
      <c r="C1690">
        <v>79.150000000000006</v>
      </c>
      <c r="D1690">
        <v>15</v>
      </c>
    </row>
    <row r="1691" spans="1:4" x14ac:dyDescent="0.4">
      <c r="A1691" s="709">
        <v>0.21041666666666667</v>
      </c>
      <c r="B1691">
        <v>100</v>
      </c>
      <c r="C1691">
        <v>78.88</v>
      </c>
      <c r="D1691">
        <v>15</v>
      </c>
    </row>
    <row r="1692" spans="1:4" x14ac:dyDescent="0.4">
      <c r="A1692" s="709">
        <v>0.21053240740740742</v>
      </c>
      <c r="B1692">
        <v>100</v>
      </c>
      <c r="C1692">
        <v>78.86</v>
      </c>
      <c r="D1692">
        <v>15</v>
      </c>
    </row>
    <row r="1693" spans="1:4" x14ac:dyDescent="0.4">
      <c r="A1693" s="709">
        <v>0.21064814814814814</v>
      </c>
      <c r="B1693">
        <v>100</v>
      </c>
      <c r="C1693">
        <v>78.66</v>
      </c>
      <c r="D1693">
        <v>15</v>
      </c>
    </row>
    <row r="1694" spans="1:4" x14ac:dyDescent="0.4">
      <c r="A1694" s="709">
        <v>0.21076388888888889</v>
      </c>
      <c r="B1694">
        <v>100</v>
      </c>
      <c r="C1694">
        <v>78.47</v>
      </c>
      <c r="D1694">
        <v>15</v>
      </c>
    </row>
    <row r="1695" spans="1:4" x14ac:dyDescent="0.4">
      <c r="A1695" s="709">
        <v>0.21087962962962964</v>
      </c>
      <c r="B1695">
        <v>100</v>
      </c>
      <c r="C1695">
        <v>78.38</v>
      </c>
      <c r="D1695">
        <v>15</v>
      </c>
    </row>
    <row r="1696" spans="1:4" x14ac:dyDescent="0.4">
      <c r="A1696" s="709">
        <v>0.21099537037037036</v>
      </c>
      <c r="B1696">
        <v>100</v>
      </c>
      <c r="C1696">
        <v>78.28</v>
      </c>
      <c r="D1696">
        <v>15</v>
      </c>
    </row>
    <row r="1697" spans="1:4" x14ac:dyDescent="0.4">
      <c r="A1697" s="709">
        <v>0.21111111111111111</v>
      </c>
      <c r="B1697">
        <v>100</v>
      </c>
      <c r="C1697">
        <v>78.28</v>
      </c>
      <c r="D1697">
        <v>15</v>
      </c>
    </row>
    <row r="1698" spans="1:4" x14ac:dyDescent="0.4">
      <c r="A1698" s="709">
        <v>0.21134259259259258</v>
      </c>
      <c r="B1698">
        <v>100</v>
      </c>
      <c r="C1698">
        <v>78.38</v>
      </c>
      <c r="D1698">
        <v>15</v>
      </c>
    </row>
    <row r="1699" spans="1:4" x14ac:dyDescent="0.4">
      <c r="A1699" s="709">
        <v>0.21145833333333333</v>
      </c>
      <c r="B1699">
        <v>100</v>
      </c>
      <c r="C1699">
        <v>78.38</v>
      </c>
      <c r="D1699">
        <v>15</v>
      </c>
    </row>
    <row r="1700" spans="1:4" x14ac:dyDescent="0.4">
      <c r="A1700" s="709">
        <v>0.21157407407407408</v>
      </c>
      <c r="B1700">
        <v>100</v>
      </c>
      <c r="C1700">
        <v>78.44</v>
      </c>
      <c r="D1700">
        <v>15</v>
      </c>
    </row>
    <row r="1701" spans="1:4" x14ac:dyDescent="0.4">
      <c r="A1701" s="709">
        <v>0.2116898148148148</v>
      </c>
      <c r="B1701">
        <v>100</v>
      </c>
      <c r="C1701">
        <v>78.459999999999994</v>
      </c>
      <c r="D1701">
        <v>15</v>
      </c>
    </row>
    <row r="1702" spans="1:4" x14ac:dyDescent="0.4">
      <c r="A1702" s="709">
        <v>0.21180555555555555</v>
      </c>
      <c r="B1702">
        <v>100</v>
      </c>
      <c r="C1702">
        <v>78.540000000000006</v>
      </c>
      <c r="D1702">
        <v>15</v>
      </c>
    </row>
    <row r="1703" spans="1:4" x14ac:dyDescent="0.4">
      <c r="A1703" s="709">
        <v>0.2119212962962963</v>
      </c>
      <c r="B1703">
        <v>100</v>
      </c>
      <c r="C1703">
        <v>78.55</v>
      </c>
      <c r="D1703">
        <v>15</v>
      </c>
    </row>
    <row r="1704" spans="1:4" x14ac:dyDescent="0.4">
      <c r="A1704" s="709">
        <v>0.21203703703703702</v>
      </c>
      <c r="B1704">
        <v>100</v>
      </c>
      <c r="C1704">
        <v>78.55</v>
      </c>
      <c r="D1704">
        <v>15</v>
      </c>
    </row>
    <row r="1705" spans="1:4" x14ac:dyDescent="0.4">
      <c r="A1705" s="709">
        <v>0.21215277777777777</v>
      </c>
      <c r="B1705">
        <v>100</v>
      </c>
      <c r="C1705">
        <v>78.55</v>
      </c>
      <c r="D1705">
        <v>15</v>
      </c>
    </row>
    <row r="1706" spans="1:4" x14ac:dyDescent="0.4">
      <c r="A1706" s="709">
        <v>0.21226851851851852</v>
      </c>
      <c r="B1706">
        <v>100</v>
      </c>
      <c r="C1706">
        <v>78.540000000000006</v>
      </c>
      <c r="D1706">
        <v>15</v>
      </c>
    </row>
    <row r="1707" spans="1:4" x14ac:dyDescent="0.4">
      <c r="A1707" s="709">
        <v>0.21238425925925927</v>
      </c>
      <c r="B1707">
        <v>100</v>
      </c>
      <c r="C1707">
        <v>78.540000000000006</v>
      </c>
      <c r="D1707">
        <v>15</v>
      </c>
    </row>
    <row r="1708" spans="1:4" x14ac:dyDescent="0.4">
      <c r="A1708" s="709">
        <v>0.21249999999999999</v>
      </c>
      <c r="B1708">
        <v>100</v>
      </c>
      <c r="C1708">
        <v>78.63</v>
      </c>
      <c r="D1708">
        <v>15</v>
      </c>
    </row>
    <row r="1709" spans="1:4" x14ac:dyDescent="0.4">
      <c r="A1709" s="709">
        <v>0.21261574074074074</v>
      </c>
      <c r="B1709">
        <v>100</v>
      </c>
      <c r="C1709">
        <v>78.540000000000006</v>
      </c>
      <c r="D1709">
        <v>15</v>
      </c>
    </row>
    <row r="1710" spans="1:4" x14ac:dyDescent="0.4">
      <c r="A1710" s="709">
        <v>0.21273148148148149</v>
      </c>
      <c r="B1710">
        <v>100</v>
      </c>
      <c r="C1710">
        <v>78.63</v>
      </c>
      <c r="D1710">
        <v>15</v>
      </c>
    </row>
    <row r="1711" spans="1:4" x14ac:dyDescent="0.4">
      <c r="A1711" s="709">
        <v>0.21284722222222222</v>
      </c>
      <c r="B1711">
        <v>100</v>
      </c>
      <c r="C1711">
        <v>78.819999999999993</v>
      </c>
      <c r="D1711">
        <v>15</v>
      </c>
    </row>
    <row r="1712" spans="1:4" x14ac:dyDescent="0.4">
      <c r="A1712" s="709">
        <v>0.21296296296296297</v>
      </c>
      <c r="B1712">
        <v>100</v>
      </c>
      <c r="C1712">
        <v>78.91</v>
      </c>
      <c r="D1712">
        <v>15</v>
      </c>
    </row>
    <row r="1713" spans="1:4" x14ac:dyDescent="0.4">
      <c r="A1713" s="709">
        <v>0.21307870370370371</v>
      </c>
      <c r="B1713">
        <v>100</v>
      </c>
      <c r="C1713">
        <v>79.08</v>
      </c>
      <c r="D1713">
        <v>5</v>
      </c>
    </row>
    <row r="1714" spans="1:4" x14ac:dyDescent="0.4">
      <c r="A1714" s="709">
        <v>0.21319444444444444</v>
      </c>
      <c r="B1714">
        <v>100</v>
      </c>
      <c r="C1714">
        <v>78.540000000000006</v>
      </c>
      <c r="D1714">
        <v>5</v>
      </c>
    </row>
    <row r="1715" spans="1:4" x14ac:dyDescent="0.4">
      <c r="A1715" s="709">
        <v>0.21331018518518519</v>
      </c>
      <c r="B1715">
        <v>100</v>
      </c>
      <c r="C1715">
        <v>77.69</v>
      </c>
      <c r="D1715">
        <v>5</v>
      </c>
    </row>
    <row r="1716" spans="1:4" x14ac:dyDescent="0.4">
      <c r="A1716" s="709">
        <v>0.21342592592592594</v>
      </c>
      <c r="B1716">
        <v>100</v>
      </c>
      <c r="C1716">
        <v>76.680000000000007</v>
      </c>
      <c r="D1716">
        <v>5</v>
      </c>
    </row>
    <row r="1717" spans="1:4" x14ac:dyDescent="0.4">
      <c r="A1717" s="709">
        <v>0.21354166666666666</v>
      </c>
      <c r="B1717">
        <v>100</v>
      </c>
      <c r="C1717">
        <v>75.59</v>
      </c>
      <c r="D1717">
        <v>5</v>
      </c>
    </row>
    <row r="1718" spans="1:4" x14ac:dyDescent="0.4">
      <c r="A1718" s="709">
        <v>0.21365740740740741</v>
      </c>
      <c r="B1718">
        <v>100</v>
      </c>
      <c r="C1718">
        <v>74.739999999999995</v>
      </c>
      <c r="D1718">
        <v>5</v>
      </c>
    </row>
    <row r="1719" spans="1:4" x14ac:dyDescent="0.4">
      <c r="A1719" s="709">
        <v>0.21377314814814816</v>
      </c>
      <c r="B1719">
        <v>100</v>
      </c>
      <c r="C1719">
        <v>73.73</v>
      </c>
      <c r="D1719">
        <v>5</v>
      </c>
    </row>
    <row r="1720" spans="1:4" x14ac:dyDescent="0.4">
      <c r="A1720" s="709">
        <v>0.21388888888888888</v>
      </c>
      <c r="B1720">
        <v>100</v>
      </c>
      <c r="C1720">
        <v>72.88</v>
      </c>
      <c r="D1720">
        <v>5</v>
      </c>
    </row>
    <row r="1721" spans="1:4" x14ac:dyDescent="0.4">
      <c r="A1721" s="709">
        <v>0.21400462962962963</v>
      </c>
      <c r="B1721">
        <v>100</v>
      </c>
      <c r="C1721">
        <v>72.06</v>
      </c>
      <c r="D1721">
        <v>5</v>
      </c>
    </row>
    <row r="1722" spans="1:4" x14ac:dyDescent="0.4">
      <c r="A1722" s="709">
        <v>0.21412037037037038</v>
      </c>
      <c r="B1722">
        <v>100</v>
      </c>
      <c r="C1722">
        <v>71.14</v>
      </c>
      <c r="D1722">
        <v>5</v>
      </c>
    </row>
    <row r="1723" spans="1:4" x14ac:dyDescent="0.4">
      <c r="A1723" s="709">
        <v>0.2142361111111111</v>
      </c>
      <c r="B1723">
        <v>100</v>
      </c>
      <c r="C1723">
        <v>70.319999999999993</v>
      </c>
      <c r="D1723">
        <v>5</v>
      </c>
    </row>
    <row r="1724" spans="1:4" x14ac:dyDescent="0.4">
      <c r="A1724" s="709">
        <v>0.21435185185185185</v>
      </c>
      <c r="B1724">
        <v>100</v>
      </c>
      <c r="C1724">
        <v>69.66</v>
      </c>
      <c r="D1724">
        <v>5</v>
      </c>
    </row>
    <row r="1725" spans="1:4" x14ac:dyDescent="0.4">
      <c r="A1725" s="709">
        <v>0.2144675925925926</v>
      </c>
      <c r="B1725">
        <v>100</v>
      </c>
      <c r="C1725">
        <v>68.92</v>
      </c>
      <c r="D1725">
        <v>5</v>
      </c>
    </row>
    <row r="1726" spans="1:4" x14ac:dyDescent="0.4">
      <c r="A1726" s="709">
        <v>0.21458333333333332</v>
      </c>
      <c r="B1726">
        <v>100</v>
      </c>
      <c r="C1726">
        <v>68.19</v>
      </c>
      <c r="D1726">
        <v>5</v>
      </c>
    </row>
    <row r="1727" spans="1:4" x14ac:dyDescent="0.4">
      <c r="A1727" s="709">
        <v>0.21469907407407407</v>
      </c>
      <c r="B1727">
        <v>100</v>
      </c>
      <c r="C1727">
        <v>67.709999999999994</v>
      </c>
      <c r="D1727">
        <v>5</v>
      </c>
    </row>
    <row r="1728" spans="1:4" x14ac:dyDescent="0.4">
      <c r="A1728" s="709">
        <v>0.21481481481481482</v>
      </c>
      <c r="B1728">
        <v>100</v>
      </c>
      <c r="C1728">
        <v>66.88</v>
      </c>
      <c r="D1728">
        <v>5</v>
      </c>
    </row>
    <row r="1729" spans="1:4" x14ac:dyDescent="0.4">
      <c r="A1729" s="709">
        <v>0.21493055555555557</v>
      </c>
      <c r="B1729">
        <v>100</v>
      </c>
      <c r="C1729">
        <v>66.319999999999993</v>
      </c>
      <c r="D1729">
        <v>5</v>
      </c>
    </row>
    <row r="1730" spans="1:4" x14ac:dyDescent="0.4">
      <c r="A1730" s="709">
        <v>0.21504629629629629</v>
      </c>
      <c r="B1730">
        <v>100</v>
      </c>
      <c r="C1730">
        <v>65.69</v>
      </c>
      <c r="D1730">
        <v>5</v>
      </c>
    </row>
    <row r="1731" spans="1:4" x14ac:dyDescent="0.4">
      <c r="A1731" s="709">
        <v>0.21516203703703704</v>
      </c>
      <c r="B1731">
        <v>100</v>
      </c>
      <c r="C1731">
        <v>65.13</v>
      </c>
      <c r="D1731">
        <v>5</v>
      </c>
    </row>
    <row r="1732" spans="1:4" x14ac:dyDescent="0.4">
      <c r="A1732" s="709">
        <v>0.21527777777777779</v>
      </c>
      <c r="B1732">
        <v>100</v>
      </c>
      <c r="C1732">
        <v>64.56</v>
      </c>
      <c r="D1732">
        <v>5</v>
      </c>
    </row>
    <row r="1733" spans="1:4" x14ac:dyDescent="0.4">
      <c r="A1733" s="709">
        <v>0.21539351851851851</v>
      </c>
      <c r="B1733">
        <v>100</v>
      </c>
      <c r="C1733">
        <v>63.76</v>
      </c>
      <c r="D1733">
        <v>5</v>
      </c>
    </row>
    <row r="1734" spans="1:4" x14ac:dyDescent="0.4">
      <c r="A1734" s="709">
        <v>0.21550925925925926</v>
      </c>
      <c r="B1734">
        <v>100</v>
      </c>
      <c r="C1734">
        <v>63.29</v>
      </c>
      <c r="D1734">
        <v>5</v>
      </c>
    </row>
    <row r="1735" spans="1:4" x14ac:dyDescent="0.4">
      <c r="A1735" s="709">
        <v>0.21562500000000001</v>
      </c>
      <c r="B1735">
        <v>100</v>
      </c>
      <c r="C1735">
        <v>62.74</v>
      </c>
      <c r="D1735">
        <v>5</v>
      </c>
    </row>
    <row r="1736" spans="1:4" x14ac:dyDescent="0.4">
      <c r="A1736" s="709">
        <v>0.21574074074074073</v>
      </c>
      <c r="B1736">
        <v>100</v>
      </c>
      <c r="C1736">
        <v>62.37</v>
      </c>
      <c r="D1736">
        <v>5</v>
      </c>
    </row>
    <row r="1737" spans="1:4" x14ac:dyDescent="0.4">
      <c r="A1737" s="709">
        <v>0.21585648148148148</v>
      </c>
      <c r="B1737">
        <v>100</v>
      </c>
      <c r="C1737">
        <v>61.91</v>
      </c>
      <c r="D1737">
        <v>5</v>
      </c>
    </row>
    <row r="1738" spans="1:4" x14ac:dyDescent="0.4">
      <c r="A1738" s="709">
        <v>0.21597222222222223</v>
      </c>
      <c r="B1738">
        <v>100</v>
      </c>
      <c r="C1738">
        <v>61.45</v>
      </c>
      <c r="D1738">
        <v>5</v>
      </c>
    </row>
    <row r="1739" spans="1:4" x14ac:dyDescent="0.4">
      <c r="A1739" s="709">
        <v>0.21608796296296295</v>
      </c>
      <c r="B1739">
        <v>100</v>
      </c>
      <c r="C1739">
        <v>60.98</v>
      </c>
      <c r="D1739">
        <v>5</v>
      </c>
    </row>
    <row r="1740" spans="1:4" x14ac:dyDescent="0.4">
      <c r="A1740" s="709">
        <v>0.2162037037037037</v>
      </c>
      <c r="B1740">
        <v>100</v>
      </c>
      <c r="C1740">
        <v>60.43</v>
      </c>
      <c r="D1740">
        <v>5</v>
      </c>
    </row>
    <row r="1741" spans="1:4" x14ac:dyDescent="0.4">
      <c r="A1741" s="709">
        <v>0.21631944444444445</v>
      </c>
      <c r="B1741">
        <v>100</v>
      </c>
      <c r="C1741">
        <v>59.97</v>
      </c>
      <c r="D1741">
        <v>5</v>
      </c>
    </row>
    <row r="1742" spans="1:4" x14ac:dyDescent="0.4">
      <c r="A1742" s="709">
        <v>0.21643518518518517</v>
      </c>
      <c r="B1742">
        <v>100</v>
      </c>
      <c r="C1742">
        <v>59.6</v>
      </c>
      <c r="D1742">
        <v>5</v>
      </c>
    </row>
    <row r="1743" spans="1:4" x14ac:dyDescent="0.4">
      <c r="A1743" s="709">
        <v>0.21655092592592592</v>
      </c>
      <c r="B1743">
        <v>100</v>
      </c>
      <c r="C1743">
        <v>59.13</v>
      </c>
      <c r="D1743">
        <v>5</v>
      </c>
    </row>
    <row r="1744" spans="1:4" x14ac:dyDescent="0.4">
      <c r="A1744" s="709">
        <v>0.21666666666666667</v>
      </c>
      <c r="B1744">
        <v>100</v>
      </c>
      <c r="C1744">
        <v>58.68</v>
      </c>
      <c r="D1744">
        <v>5</v>
      </c>
    </row>
    <row r="1745" spans="1:4" x14ac:dyDescent="0.4">
      <c r="A1745" s="709">
        <v>0.2167824074074074</v>
      </c>
      <c r="B1745">
        <v>100</v>
      </c>
      <c r="C1745">
        <v>58.3</v>
      </c>
      <c r="D1745">
        <v>5</v>
      </c>
    </row>
    <row r="1746" spans="1:4" x14ac:dyDescent="0.4">
      <c r="A1746" s="709">
        <v>0.21689814814814815</v>
      </c>
      <c r="B1746">
        <v>100</v>
      </c>
      <c r="C1746">
        <v>57.92</v>
      </c>
      <c r="D1746">
        <v>5</v>
      </c>
    </row>
    <row r="1747" spans="1:4" x14ac:dyDescent="0.4">
      <c r="A1747" s="709">
        <v>0.2170138888888889</v>
      </c>
      <c r="B1747">
        <v>100</v>
      </c>
      <c r="C1747">
        <v>57.56</v>
      </c>
      <c r="D1747">
        <v>5</v>
      </c>
    </row>
    <row r="1748" spans="1:4" x14ac:dyDescent="0.4">
      <c r="A1748" s="709">
        <v>0.21712962962962962</v>
      </c>
      <c r="B1748">
        <v>100</v>
      </c>
      <c r="C1748">
        <v>57.28</v>
      </c>
      <c r="D1748">
        <v>5</v>
      </c>
    </row>
    <row r="1749" spans="1:4" x14ac:dyDescent="0.4">
      <c r="A1749" s="709">
        <v>0.21724537037037037</v>
      </c>
      <c r="B1749">
        <v>100</v>
      </c>
      <c r="C1749">
        <v>56.83</v>
      </c>
      <c r="D1749">
        <v>5</v>
      </c>
    </row>
    <row r="1750" spans="1:4" x14ac:dyDescent="0.4">
      <c r="A1750" s="709">
        <v>0.21736111111111112</v>
      </c>
      <c r="B1750">
        <v>100</v>
      </c>
      <c r="C1750">
        <v>56.53</v>
      </c>
      <c r="D1750">
        <v>5</v>
      </c>
    </row>
    <row r="1751" spans="1:4" x14ac:dyDescent="0.4">
      <c r="A1751" s="709">
        <v>0.21747685185185187</v>
      </c>
      <c r="B1751">
        <v>100</v>
      </c>
      <c r="C1751">
        <v>56.08</v>
      </c>
      <c r="D1751">
        <v>5</v>
      </c>
    </row>
    <row r="1752" spans="1:4" x14ac:dyDescent="0.4">
      <c r="A1752" s="709">
        <v>0.21759259259259259</v>
      </c>
      <c r="B1752">
        <v>100</v>
      </c>
      <c r="C1752">
        <v>55.88</v>
      </c>
      <c r="D1752">
        <v>5</v>
      </c>
    </row>
    <row r="1753" spans="1:4" x14ac:dyDescent="0.4">
      <c r="A1753" s="709">
        <v>0.21770833333333334</v>
      </c>
      <c r="B1753">
        <v>100</v>
      </c>
      <c r="C1753">
        <v>55.42</v>
      </c>
      <c r="D1753">
        <v>5</v>
      </c>
    </row>
    <row r="1754" spans="1:4" x14ac:dyDescent="0.4">
      <c r="A1754" s="709">
        <v>0.21782407407407409</v>
      </c>
      <c r="B1754">
        <v>100</v>
      </c>
      <c r="C1754">
        <v>55.14</v>
      </c>
      <c r="D1754">
        <v>5</v>
      </c>
    </row>
    <row r="1755" spans="1:4" x14ac:dyDescent="0.4">
      <c r="A1755" s="709">
        <v>0.21793981481481481</v>
      </c>
      <c r="B1755">
        <v>100</v>
      </c>
      <c r="C1755">
        <v>54.78</v>
      </c>
      <c r="D1755">
        <v>5</v>
      </c>
    </row>
    <row r="1756" spans="1:4" x14ac:dyDescent="0.4">
      <c r="A1756" s="709">
        <v>0.21805555555555556</v>
      </c>
      <c r="B1756">
        <v>100</v>
      </c>
      <c r="C1756">
        <v>54.67</v>
      </c>
      <c r="D1756">
        <v>5</v>
      </c>
    </row>
    <row r="1757" spans="1:4" x14ac:dyDescent="0.4">
      <c r="A1757" s="709">
        <v>0.21817129629629631</v>
      </c>
      <c r="B1757">
        <v>100</v>
      </c>
      <c r="C1757">
        <v>54.32</v>
      </c>
      <c r="D1757">
        <v>5</v>
      </c>
    </row>
    <row r="1758" spans="1:4" x14ac:dyDescent="0.4">
      <c r="A1758" s="709">
        <v>0.21828703703703703</v>
      </c>
      <c r="B1758">
        <v>100</v>
      </c>
      <c r="C1758">
        <v>54.29</v>
      </c>
      <c r="D1758">
        <v>5</v>
      </c>
    </row>
    <row r="1759" spans="1:4" x14ac:dyDescent="0.4">
      <c r="A1759" s="709">
        <v>0.21840277777777778</v>
      </c>
      <c r="B1759">
        <v>100</v>
      </c>
      <c r="C1759">
        <v>53.94</v>
      </c>
      <c r="D1759">
        <v>5</v>
      </c>
    </row>
    <row r="1760" spans="1:4" x14ac:dyDescent="0.4">
      <c r="A1760" s="709">
        <v>0.21851851851851853</v>
      </c>
      <c r="B1760">
        <v>100</v>
      </c>
      <c r="C1760">
        <v>53.75</v>
      </c>
      <c r="D1760">
        <v>5</v>
      </c>
    </row>
    <row r="1761" spans="1:4" x14ac:dyDescent="0.4">
      <c r="A1761" s="709">
        <v>0.21863425925925925</v>
      </c>
      <c r="B1761">
        <v>100</v>
      </c>
      <c r="C1761">
        <v>53.48</v>
      </c>
      <c r="D1761">
        <v>5</v>
      </c>
    </row>
    <row r="1762" spans="1:4" x14ac:dyDescent="0.4">
      <c r="A1762" s="709">
        <v>0.21875</v>
      </c>
      <c r="B1762">
        <v>100</v>
      </c>
      <c r="C1762">
        <v>53.47</v>
      </c>
      <c r="D1762">
        <v>5</v>
      </c>
    </row>
    <row r="1763" spans="1:4" x14ac:dyDescent="0.4">
      <c r="A1763" s="709">
        <v>0.21886574074074075</v>
      </c>
      <c r="B1763">
        <v>100</v>
      </c>
      <c r="C1763">
        <v>53.19</v>
      </c>
      <c r="D1763">
        <v>5</v>
      </c>
    </row>
    <row r="1764" spans="1:4" x14ac:dyDescent="0.4">
      <c r="A1764" s="709">
        <v>0.21898148148148147</v>
      </c>
      <c r="B1764">
        <v>100</v>
      </c>
      <c r="C1764">
        <v>53</v>
      </c>
      <c r="D1764">
        <v>5</v>
      </c>
    </row>
    <row r="1765" spans="1:4" x14ac:dyDescent="0.4">
      <c r="A1765" s="709">
        <v>0.21909722222222222</v>
      </c>
      <c r="B1765">
        <v>100</v>
      </c>
      <c r="C1765">
        <v>52.74</v>
      </c>
      <c r="D1765">
        <v>5</v>
      </c>
    </row>
    <row r="1766" spans="1:4" x14ac:dyDescent="0.4">
      <c r="A1766" s="709">
        <v>0.21921296296296297</v>
      </c>
      <c r="B1766">
        <v>100</v>
      </c>
      <c r="C1766">
        <v>52.72</v>
      </c>
      <c r="D1766">
        <v>5</v>
      </c>
    </row>
    <row r="1767" spans="1:4" x14ac:dyDescent="0.4">
      <c r="A1767" s="709">
        <v>0.21932870370370369</v>
      </c>
      <c r="B1767">
        <v>100</v>
      </c>
      <c r="C1767">
        <v>52.54</v>
      </c>
      <c r="D1767">
        <v>5</v>
      </c>
    </row>
    <row r="1768" spans="1:4" x14ac:dyDescent="0.4">
      <c r="A1768" s="709">
        <v>0.21944444444444444</v>
      </c>
      <c r="B1768">
        <v>100</v>
      </c>
      <c r="C1768">
        <v>52.17</v>
      </c>
      <c r="D1768">
        <v>5</v>
      </c>
    </row>
    <row r="1769" spans="1:4" x14ac:dyDescent="0.4">
      <c r="A1769" s="709">
        <v>0.21956018518518519</v>
      </c>
      <c r="B1769">
        <v>100</v>
      </c>
      <c r="C1769">
        <v>52.17</v>
      </c>
      <c r="D1769">
        <v>5</v>
      </c>
    </row>
    <row r="1770" spans="1:4" x14ac:dyDescent="0.4">
      <c r="A1770" s="709">
        <v>0.21967592592592591</v>
      </c>
      <c r="B1770">
        <v>100</v>
      </c>
      <c r="C1770">
        <v>51.99</v>
      </c>
      <c r="D1770">
        <v>5</v>
      </c>
    </row>
    <row r="1771" spans="1:4" x14ac:dyDescent="0.4">
      <c r="A1771" s="709">
        <v>0.21979166666666666</v>
      </c>
      <c r="B1771">
        <v>100</v>
      </c>
      <c r="C1771">
        <v>51.9</v>
      </c>
      <c r="D1771">
        <v>5</v>
      </c>
    </row>
    <row r="1772" spans="1:4" x14ac:dyDescent="0.4">
      <c r="A1772" s="709">
        <v>0.21990740740740741</v>
      </c>
      <c r="B1772">
        <v>100</v>
      </c>
      <c r="C1772">
        <v>51.8</v>
      </c>
      <c r="D1772">
        <v>5</v>
      </c>
    </row>
    <row r="1773" spans="1:4" x14ac:dyDescent="0.4">
      <c r="A1773" s="709">
        <v>0.22002314814814813</v>
      </c>
      <c r="B1773">
        <v>100</v>
      </c>
      <c r="C1773">
        <v>51.62</v>
      </c>
      <c r="D1773">
        <v>5</v>
      </c>
    </row>
    <row r="1774" spans="1:4" x14ac:dyDescent="0.4">
      <c r="A1774" s="709">
        <v>0.22013888888888888</v>
      </c>
      <c r="B1774">
        <v>100</v>
      </c>
      <c r="C1774">
        <v>51.53</v>
      </c>
      <c r="D1774">
        <v>5</v>
      </c>
    </row>
    <row r="1775" spans="1:4" x14ac:dyDescent="0.4">
      <c r="A1775" s="709">
        <v>0.22025462962962963</v>
      </c>
      <c r="B1775">
        <v>100</v>
      </c>
      <c r="C1775">
        <v>51.27</v>
      </c>
      <c r="D1775">
        <v>5</v>
      </c>
    </row>
    <row r="1776" spans="1:4" x14ac:dyDescent="0.4">
      <c r="A1776" s="709">
        <v>0.22037037037037038</v>
      </c>
      <c r="B1776">
        <v>100</v>
      </c>
      <c r="C1776">
        <v>51.27</v>
      </c>
      <c r="D1776">
        <v>5</v>
      </c>
    </row>
    <row r="1777" spans="1:4" x14ac:dyDescent="0.4">
      <c r="A1777" s="709">
        <v>0.2204861111111111</v>
      </c>
      <c r="B1777">
        <v>100</v>
      </c>
      <c r="C1777">
        <v>51.18</v>
      </c>
      <c r="D1777">
        <v>5</v>
      </c>
    </row>
    <row r="1778" spans="1:4" x14ac:dyDescent="0.4">
      <c r="A1778" s="709">
        <v>0.22060185185185185</v>
      </c>
      <c r="B1778">
        <v>100</v>
      </c>
      <c r="C1778">
        <v>51</v>
      </c>
      <c r="D1778">
        <v>5</v>
      </c>
    </row>
    <row r="1779" spans="1:4" x14ac:dyDescent="0.4">
      <c r="A1779" s="709">
        <v>0.2207175925925926</v>
      </c>
      <c r="B1779">
        <v>100</v>
      </c>
      <c r="C1779">
        <v>51</v>
      </c>
      <c r="D1779">
        <v>5</v>
      </c>
    </row>
    <row r="1780" spans="1:4" x14ac:dyDescent="0.4">
      <c r="A1780" s="709">
        <v>0.22083333333333333</v>
      </c>
      <c r="B1780">
        <v>100</v>
      </c>
      <c r="C1780">
        <v>50.81</v>
      </c>
      <c r="D1780">
        <v>5</v>
      </c>
    </row>
    <row r="1781" spans="1:4" x14ac:dyDescent="0.4">
      <c r="A1781" s="709">
        <v>0.22094907407407408</v>
      </c>
      <c r="B1781">
        <v>100</v>
      </c>
      <c r="C1781">
        <v>50.71</v>
      </c>
      <c r="D1781">
        <v>5</v>
      </c>
    </row>
    <row r="1782" spans="1:4" x14ac:dyDescent="0.4">
      <c r="A1782" s="709">
        <v>0.22106481481481483</v>
      </c>
      <c r="B1782">
        <v>100</v>
      </c>
      <c r="C1782">
        <v>50.71</v>
      </c>
      <c r="D1782">
        <v>5</v>
      </c>
    </row>
    <row r="1783" spans="1:4" x14ac:dyDescent="0.4">
      <c r="A1783" s="709">
        <v>0.22118055555555555</v>
      </c>
      <c r="B1783">
        <v>100</v>
      </c>
      <c r="C1783">
        <v>50.71</v>
      </c>
      <c r="D1783">
        <v>5</v>
      </c>
    </row>
    <row r="1784" spans="1:4" x14ac:dyDescent="0.4">
      <c r="A1784" s="709">
        <v>0.2212962962962963</v>
      </c>
      <c r="B1784">
        <v>100</v>
      </c>
      <c r="C1784">
        <v>50.53</v>
      </c>
      <c r="D1784">
        <v>5</v>
      </c>
    </row>
    <row r="1785" spans="1:4" x14ac:dyDescent="0.4">
      <c r="A1785" s="709">
        <v>0.22141203703703705</v>
      </c>
      <c r="B1785">
        <v>100</v>
      </c>
      <c r="C1785">
        <v>50.35</v>
      </c>
      <c r="D1785">
        <v>5</v>
      </c>
    </row>
    <row r="1786" spans="1:4" x14ac:dyDescent="0.4">
      <c r="A1786" s="709">
        <v>0.22152777777777777</v>
      </c>
      <c r="B1786">
        <v>100</v>
      </c>
      <c r="C1786">
        <v>50.34</v>
      </c>
      <c r="D1786">
        <v>5</v>
      </c>
    </row>
    <row r="1787" spans="1:4" x14ac:dyDescent="0.4">
      <c r="A1787" s="709">
        <v>0.22164351851851852</v>
      </c>
      <c r="B1787">
        <v>100</v>
      </c>
      <c r="C1787">
        <v>50.34</v>
      </c>
      <c r="D1787">
        <v>5</v>
      </c>
    </row>
    <row r="1788" spans="1:4" x14ac:dyDescent="0.4">
      <c r="A1788" s="709">
        <v>0.22175925925925927</v>
      </c>
      <c r="B1788">
        <v>100</v>
      </c>
      <c r="C1788">
        <v>50.35</v>
      </c>
      <c r="D1788">
        <v>5</v>
      </c>
    </row>
    <row r="1789" spans="1:4" x14ac:dyDescent="0.4">
      <c r="A1789" s="709">
        <v>0.22187499999999999</v>
      </c>
      <c r="B1789">
        <v>100</v>
      </c>
      <c r="C1789">
        <v>50.15</v>
      </c>
      <c r="D1789">
        <v>5</v>
      </c>
    </row>
    <row r="1790" spans="1:4" x14ac:dyDescent="0.4">
      <c r="A1790" s="709">
        <v>0.22199074074074074</v>
      </c>
      <c r="B1790">
        <v>100</v>
      </c>
      <c r="C1790">
        <v>50.25</v>
      </c>
      <c r="D1790">
        <v>5</v>
      </c>
    </row>
    <row r="1791" spans="1:4" x14ac:dyDescent="0.4">
      <c r="A1791" s="709">
        <v>0.22210648148148149</v>
      </c>
      <c r="B1791">
        <v>100</v>
      </c>
      <c r="C1791">
        <v>50.17</v>
      </c>
      <c r="D1791">
        <v>5</v>
      </c>
    </row>
    <row r="1792" spans="1:4" x14ac:dyDescent="0.4">
      <c r="A1792" s="709">
        <v>0.22222222222222221</v>
      </c>
      <c r="B1792">
        <v>100</v>
      </c>
      <c r="C1792">
        <v>50.06</v>
      </c>
      <c r="D1792">
        <v>5</v>
      </c>
    </row>
    <row r="1793" spans="1:4" x14ac:dyDescent="0.4">
      <c r="A1793" s="709">
        <v>0.22233796296296296</v>
      </c>
      <c r="B1793">
        <v>100</v>
      </c>
      <c r="C1793">
        <v>49.97</v>
      </c>
      <c r="D1793">
        <v>5</v>
      </c>
    </row>
    <row r="1794" spans="1:4" x14ac:dyDescent="0.4">
      <c r="A1794" s="709">
        <v>0.22245370370370371</v>
      </c>
      <c r="B1794">
        <v>100</v>
      </c>
      <c r="C1794">
        <v>49.78</v>
      </c>
      <c r="D1794">
        <v>5</v>
      </c>
    </row>
    <row r="1795" spans="1:4" x14ac:dyDescent="0.4">
      <c r="A1795" s="709">
        <v>0.22256944444444443</v>
      </c>
      <c r="B1795">
        <v>100</v>
      </c>
      <c r="C1795">
        <v>49.78</v>
      </c>
      <c r="D1795">
        <v>5</v>
      </c>
    </row>
    <row r="1796" spans="1:4" x14ac:dyDescent="0.4">
      <c r="A1796" s="709">
        <v>0.22268518518518518</v>
      </c>
      <c r="B1796">
        <v>100</v>
      </c>
      <c r="C1796">
        <v>49.68</v>
      </c>
      <c r="D1796">
        <v>5</v>
      </c>
    </row>
    <row r="1797" spans="1:4" x14ac:dyDescent="0.4">
      <c r="A1797" s="709">
        <v>0.22280092592592593</v>
      </c>
      <c r="B1797">
        <v>100</v>
      </c>
      <c r="C1797">
        <v>49.59</v>
      </c>
      <c r="D1797">
        <v>5</v>
      </c>
    </row>
    <row r="1798" spans="1:4" x14ac:dyDescent="0.4">
      <c r="A1798" s="709">
        <v>0.22291666666666668</v>
      </c>
      <c r="B1798">
        <v>100</v>
      </c>
      <c r="C1798">
        <v>49.5</v>
      </c>
      <c r="D1798">
        <v>5</v>
      </c>
    </row>
    <row r="1799" spans="1:4" x14ac:dyDescent="0.4">
      <c r="A1799" s="709">
        <v>0.2230324074074074</v>
      </c>
      <c r="B1799">
        <v>100</v>
      </c>
      <c r="C1799">
        <v>49.5</v>
      </c>
      <c r="D1799">
        <v>5</v>
      </c>
    </row>
    <row r="1800" spans="1:4" x14ac:dyDescent="0.4">
      <c r="A1800" s="709">
        <v>0.22314814814814815</v>
      </c>
      <c r="B1800">
        <v>100</v>
      </c>
      <c r="C1800">
        <v>49.32</v>
      </c>
      <c r="D1800">
        <v>5</v>
      </c>
    </row>
    <row r="1801" spans="1:4" x14ac:dyDescent="0.4">
      <c r="A1801" s="709">
        <v>0.2232638888888889</v>
      </c>
      <c r="B1801">
        <v>100</v>
      </c>
      <c r="C1801">
        <v>49.22</v>
      </c>
      <c r="D1801">
        <v>5</v>
      </c>
    </row>
    <row r="1802" spans="1:4" x14ac:dyDescent="0.4">
      <c r="A1802" s="709">
        <v>0.22337962962962962</v>
      </c>
      <c r="B1802">
        <v>100</v>
      </c>
      <c r="C1802">
        <v>49.31</v>
      </c>
      <c r="D1802">
        <v>5</v>
      </c>
    </row>
    <row r="1803" spans="1:4" x14ac:dyDescent="0.4">
      <c r="A1803" s="709">
        <v>0.22349537037037037</v>
      </c>
      <c r="B1803">
        <v>100</v>
      </c>
      <c r="C1803">
        <v>49.31</v>
      </c>
      <c r="D1803">
        <v>5</v>
      </c>
    </row>
    <row r="1804" spans="1:4" x14ac:dyDescent="0.4">
      <c r="A1804" s="709">
        <v>0.22361111111111112</v>
      </c>
      <c r="B1804">
        <v>100</v>
      </c>
      <c r="C1804">
        <v>49.31</v>
      </c>
      <c r="D1804">
        <v>5</v>
      </c>
    </row>
    <row r="1805" spans="1:4" x14ac:dyDescent="0.4">
      <c r="A1805" s="709">
        <v>0.22372685185185184</v>
      </c>
      <c r="B1805">
        <v>100</v>
      </c>
      <c r="C1805">
        <v>49.14</v>
      </c>
      <c r="D1805">
        <v>5</v>
      </c>
    </row>
    <row r="1806" spans="1:4" x14ac:dyDescent="0.4">
      <c r="A1806" s="709">
        <v>0.22384259259259259</v>
      </c>
      <c r="B1806">
        <v>100</v>
      </c>
      <c r="C1806">
        <v>49.14</v>
      </c>
      <c r="D1806">
        <v>5</v>
      </c>
    </row>
    <row r="1807" spans="1:4" x14ac:dyDescent="0.4">
      <c r="A1807" s="709">
        <v>0.22395833333333334</v>
      </c>
      <c r="B1807">
        <v>100</v>
      </c>
      <c r="C1807">
        <v>49.23</v>
      </c>
      <c r="D1807">
        <v>5</v>
      </c>
    </row>
    <row r="1808" spans="1:4" x14ac:dyDescent="0.4">
      <c r="A1808" s="709">
        <v>0.22407407407407406</v>
      </c>
      <c r="B1808">
        <v>100</v>
      </c>
      <c r="C1808">
        <v>49.12</v>
      </c>
      <c r="D1808">
        <v>5</v>
      </c>
    </row>
    <row r="1809" spans="1:4" x14ac:dyDescent="0.4">
      <c r="A1809" s="709">
        <v>0.22418981481481481</v>
      </c>
      <c r="B1809">
        <v>100</v>
      </c>
      <c r="C1809">
        <v>49.12</v>
      </c>
      <c r="D1809">
        <v>5</v>
      </c>
    </row>
    <row r="1810" spans="1:4" x14ac:dyDescent="0.4">
      <c r="A1810" s="709">
        <v>0.22430555555555556</v>
      </c>
      <c r="B1810">
        <v>100</v>
      </c>
      <c r="C1810">
        <v>49.12</v>
      </c>
      <c r="D1810">
        <v>5</v>
      </c>
    </row>
    <row r="1811" spans="1:4" x14ac:dyDescent="0.4">
      <c r="A1811" s="709">
        <v>0.22442129629629629</v>
      </c>
      <c r="B1811">
        <v>100</v>
      </c>
      <c r="C1811">
        <v>48.95</v>
      </c>
      <c r="D1811">
        <v>5</v>
      </c>
    </row>
    <row r="1812" spans="1:4" x14ac:dyDescent="0.4">
      <c r="A1812" s="709">
        <v>0.22453703703703703</v>
      </c>
      <c r="B1812">
        <v>100</v>
      </c>
      <c r="C1812">
        <v>49.11</v>
      </c>
      <c r="D1812">
        <v>5</v>
      </c>
    </row>
    <row r="1813" spans="1:4" x14ac:dyDescent="0.4">
      <c r="A1813" s="709">
        <v>0.22465277777777778</v>
      </c>
      <c r="B1813">
        <v>100</v>
      </c>
      <c r="C1813">
        <v>48.94</v>
      </c>
      <c r="D1813">
        <v>5</v>
      </c>
    </row>
    <row r="1814" spans="1:4" x14ac:dyDescent="0.4">
      <c r="A1814" s="709">
        <v>0.22476851851851851</v>
      </c>
      <c r="B1814">
        <v>100</v>
      </c>
      <c r="C1814">
        <v>48.92</v>
      </c>
      <c r="D1814">
        <v>5</v>
      </c>
    </row>
    <row r="1815" spans="1:4" x14ac:dyDescent="0.4">
      <c r="A1815" s="709">
        <v>0.22488425925925926</v>
      </c>
      <c r="B1815">
        <v>100</v>
      </c>
      <c r="C1815">
        <v>48.74</v>
      </c>
      <c r="D1815">
        <v>5</v>
      </c>
    </row>
    <row r="1816" spans="1:4" x14ac:dyDescent="0.4">
      <c r="A1816" s="709">
        <v>0.22500000000000001</v>
      </c>
      <c r="B1816">
        <v>100</v>
      </c>
      <c r="C1816">
        <v>48.84</v>
      </c>
      <c r="D1816">
        <v>5</v>
      </c>
    </row>
    <row r="1817" spans="1:4" x14ac:dyDescent="0.4">
      <c r="A1817" s="709">
        <v>0.22511574074074073</v>
      </c>
      <c r="B1817">
        <v>100</v>
      </c>
      <c r="C1817">
        <v>48.66</v>
      </c>
      <c r="D1817">
        <v>5</v>
      </c>
    </row>
    <row r="1818" spans="1:4" x14ac:dyDescent="0.4">
      <c r="A1818" s="709">
        <v>0.22523148148148148</v>
      </c>
      <c r="B1818">
        <v>100</v>
      </c>
      <c r="C1818">
        <v>48.74</v>
      </c>
      <c r="D1818">
        <v>5</v>
      </c>
    </row>
    <row r="1819" spans="1:4" x14ac:dyDescent="0.4">
      <c r="A1819" s="709">
        <v>0.22534722222222223</v>
      </c>
      <c r="B1819">
        <v>100</v>
      </c>
      <c r="C1819">
        <v>48.56</v>
      </c>
      <c r="D1819">
        <v>5</v>
      </c>
    </row>
    <row r="1820" spans="1:4" x14ac:dyDescent="0.4">
      <c r="A1820" s="709">
        <v>0.22546296296296298</v>
      </c>
      <c r="B1820">
        <v>100</v>
      </c>
      <c r="C1820">
        <v>48.64</v>
      </c>
      <c r="D1820">
        <v>5</v>
      </c>
    </row>
    <row r="1821" spans="1:4" x14ac:dyDescent="0.4">
      <c r="A1821" s="709">
        <v>0.2255787037037037</v>
      </c>
      <c r="B1821">
        <v>100</v>
      </c>
      <c r="C1821">
        <v>48.64</v>
      </c>
      <c r="D1821">
        <v>5</v>
      </c>
    </row>
    <row r="1822" spans="1:4" x14ac:dyDescent="0.4">
      <c r="A1822" s="709">
        <v>0.22569444444444445</v>
      </c>
      <c r="B1822">
        <v>100</v>
      </c>
      <c r="C1822">
        <v>48.66</v>
      </c>
      <c r="D1822">
        <v>5</v>
      </c>
    </row>
    <row r="1823" spans="1:4" x14ac:dyDescent="0.4">
      <c r="A1823" s="709">
        <v>0.2258101851851852</v>
      </c>
      <c r="B1823">
        <v>100</v>
      </c>
      <c r="C1823">
        <v>48.66</v>
      </c>
      <c r="D1823">
        <v>5</v>
      </c>
    </row>
    <row r="1824" spans="1:4" x14ac:dyDescent="0.4">
      <c r="A1824" s="709">
        <v>0.22592592592592592</v>
      </c>
      <c r="B1824">
        <v>100</v>
      </c>
      <c r="C1824">
        <v>48.74</v>
      </c>
      <c r="D1824">
        <v>5</v>
      </c>
    </row>
    <row r="1825" spans="1:4" x14ac:dyDescent="0.4">
      <c r="A1825" s="709">
        <v>0.22604166666666667</v>
      </c>
      <c r="B1825">
        <v>100</v>
      </c>
      <c r="C1825">
        <v>48.83</v>
      </c>
      <c r="D1825">
        <v>5</v>
      </c>
    </row>
    <row r="1826" spans="1:4" x14ac:dyDescent="0.4">
      <c r="A1826" s="709">
        <v>0.22615740740740742</v>
      </c>
      <c r="B1826">
        <v>100</v>
      </c>
      <c r="C1826">
        <v>48.83</v>
      </c>
      <c r="D1826">
        <v>5</v>
      </c>
    </row>
    <row r="1827" spans="1:4" x14ac:dyDescent="0.4">
      <c r="A1827" s="709">
        <v>0.22627314814814814</v>
      </c>
      <c r="B1827">
        <v>100</v>
      </c>
      <c r="C1827">
        <v>48.56</v>
      </c>
      <c r="D1827">
        <v>0</v>
      </c>
    </row>
    <row r="1828" spans="1:4" x14ac:dyDescent="0.4">
      <c r="A1828" s="709">
        <v>0.22638888888888889</v>
      </c>
      <c r="B1828">
        <v>100</v>
      </c>
      <c r="C1828">
        <v>48.17</v>
      </c>
      <c r="D1828">
        <v>0</v>
      </c>
    </row>
    <row r="1829" spans="1:4" x14ac:dyDescent="0.4">
      <c r="A1829" s="709">
        <v>0.22650462962962964</v>
      </c>
      <c r="B1829">
        <v>100</v>
      </c>
      <c r="C1829">
        <v>47.45</v>
      </c>
      <c r="D1829">
        <v>0</v>
      </c>
    </row>
    <row r="1830" spans="1:4" x14ac:dyDescent="0.4">
      <c r="A1830" s="709">
        <v>0.22662037037037036</v>
      </c>
      <c r="B1830">
        <v>100</v>
      </c>
      <c r="C1830">
        <v>47.07</v>
      </c>
      <c r="D1830">
        <v>0</v>
      </c>
    </row>
    <row r="1831" spans="1:4" x14ac:dyDescent="0.4">
      <c r="A1831" s="709">
        <v>0.22673611111111111</v>
      </c>
      <c r="B1831">
        <v>100</v>
      </c>
      <c r="C1831">
        <v>46.53</v>
      </c>
      <c r="D1831">
        <v>0</v>
      </c>
    </row>
    <row r="1832" spans="1:4" x14ac:dyDescent="0.4">
      <c r="A1832" s="709">
        <v>0.22685185185185186</v>
      </c>
      <c r="B1832">
        <v>100</v>
      </c>
      <c r="C1832">
        <v>46.14</v>
      </c>
      <c r="D1832">
        <v>0</v>
      </c>
    </row>
    <row r="1833" spans="1:4" x14ac:dyDescent="0.4">
      <c r="A1833" s="709">
        <v>0.22696759259259258</v>
      </c>
      <c r="B1833">
        <v>100</v>
      </c>
      <c r="C1833">
        <v>45.59</v>
      </c>
      <c r="D1833">
        <v>0</v>
      </c>
    </row>
    <row r="1834" spans="1:4" x14ac:dyDescent="0.4">
      <c r="A1834" s="709">
        <v>0.22708333333333333</v>
      </c>
      <c r="B1834">
        <v>100</v>
      </c>
      <c r="C1834">
        <v>45.22</v>
      </c>
      <c r="D1834">
        <v>0</v>
      </c>
    </row>
    <row r="1835" spans="1:4" x14ac:dyDescent="0.4">
      <c r="A1835" s="709">
        <v>0.22719907407407408</v>
      </c>
      <c r="B1835">
        <v>100</v>
      </c>
      <c r="C1835">
        <v>44.84</v>
      </c>
      <c r="D1835">
        <v>0</v>
      </c>
    </row>
    <row r="1836" spans="1:4" x14ac:dyDescent="0.4">
      <c r="A1836" s="709">
        <v>0.2273148148148148</v>
      </c>
      <c r="B1836">
        <v>100</v>
      </c>
      <c r="C1836">
        <v>44.2</v>
      </c>
      <c r="D1836">
        <v>0</v>
      </c>
    </row>
    <row r="1837" spans="1:4" x14ac:dyDescent="0.4">
      <c r="A1837" s="709">
        <v>0.22743055555555555</v>
      </c>
      <c r="B1837">
        <v>100</v>
      </c>
      <c r="C1837">
        <v>43.72</v>
      </c>
      <c r="D1837">
        <v>0</v>
      </c>
    </row>
    <row r="1838" spans="1:4" x14ac:dyDescent="0.4">
      <c r="A1838" s="709">
        <v>0.2275462962962963</v>
      </c>
      <c r="B1838">
        <v>100</v>
      </c>
      <c r="C1838">
        <v>43.25</v>
      </c>
      <c r="D1838">
        <v>0</v>
      </c>
    </row>
    <row r="1839" spans="1:4" x14ac:dyDescent="0.4">
      <c r="A1839" s="709">
        <v>0.22766203703703702</v>
      </c>
      <c r="B1839">
        <v>100</v>
      </c>
      <c r="C1839">
        <v>42.77</v>
      </c>
      <c r="D1839">
        <v>0</v>
      </c>
    </row>
    <row r="1840" spans="1:4" x14ac:dyDescent="0.4">
      <c r="A1840" s="709">
        <v>0.22777777777777777</v>
      </c>
      <c r="B1840">
        <v>100</v>
      </c>
      <c r="C1840">
        <v>42.38</v>
      </c>
      <c r="D1840">
        <v>0</v>
      </c>
    </row>
    <row r="1841" spans="1:4" x14ac:dyDescent="0.4">
      <c r="A1841" s="709">
        <v>0.22789351851851852</v>
      </c>
      <c r="B1841">
        <v>100</v>
      </c>
      <c r="C1841">
        <v>41.84</v>
      </c>
      <c r="D1841">
        <v>0</v>
      </c>
    </row>
    <row r="1842" spans="1:4" x14ac:dyDescent="0.4">
      <c r="A1842" s="709">
        <v>0.22800925925925927</v>
      </c>
      <c r="B1842">
        <v>100</v>
      </c>
      <c r="C1842">
        <v>41.37</v>
      </c>
      <c r="D1842">
        <v>0</v>
      </c>
    </row>
    <row r="1843" spans="1:4" x14ac:dyDescent="0.4">
      <c r="A1843" s="709">
        <v>0.22812499999999999</v>
      </c>
      <c r="B1843">
        <v>100</v>
      </c>
      <c r="C1843">
        <v>41.09</v>
      </c>
      <c r="D1843">
        <v>0</v>
      </c>
    </row>
    <row r="1844" spans="1:4" x14ac:dyDescent="0.4">
      <c r="A1844" s="709">
        <v>0.22824074074074074</v>
      </c>
      <c r="B1844">
        <v>100</v>
      </c>
      <c r="C1844">
        <v>40.619999999999997</v>
      </c>
      <c r="D1844">
        <v>0</v>
      </c>
    </row>
    <row r="1845" spans="1:4" x14ac:dyDescent="0.4">
      <c r="A1845" s="709">
        <v>0.22835648148148149</v>
      </c>
      <c r="B1845">
        <v>100</v>
      </c>
      <c r="C1845">
        <v>40.340000000000003</v>
      </c>
      <c r="D1845">
        <v>0</v>
      </c>
    </row>
    <row r="1846" spans="1:4" x14ac:dyDescent="0.4">
      <c r="A1846" s="709">
        <v>0.22847222222222222</v>
      </c>
      <c r="B1846">
        <v>100</v>
      </c>
      <c r="C1846">
        <v>39.96</v>
      </c>
      <c r="D1846">
        <v>0</v>
      </c>
    </row>
    <row r="1847" spans="1:4" x14ac:dyDescent="0.4">
      <c r="A1847" s="709">
        <v>0.22858796296296297</v>
      </c>
      <c r="B1847">
        <v>100</v>
      </c>
      <c r="C1847">
        <v>39.78</v>
      </c>
      <c r="D1847">
        <v>0</v>
      </c>
    </row>
    <row r="1848" spans="1:4" x14ac:dyDescent="0.4">
      <c r="A1848" s="709">
        <v>0.22870370370370371</v>
      </c>
      <c r="B1848">
        <v>100</v>
      </c>
      <c r="C1848">
        <v>39.4</v>
      </c>
      <c r="D1848">
        <v>0</v>
      </c>
    </row>
    <row r="1849" spans="1:4" x14ac:dyDescent="0.4">
      <c r="A1849" s="709">
        <v>0.22881944444444444</v>
      </c>
      <c r="B1849">
        <v>100</v>
      </c>
      <c r="C1849">
        <v>39.04</v>
      </c>
      <c r="D1849">
        <v>0</v>
      </c>
    </row>
    <row r="1850" spans="1:4" x14ac:dyDescent="0.4">
      <c r="A1850" s="709">
        <v>0.22893518518518519</v>
      </c>
      <c r="B1850">
        <v>100</v>
      </c>
      <c r="C1850">
        <v>38.840000000000003</v>
      </c>
      <c r="D1850">
        <v>0</v>
      </c>
    </row>
    <row r="1851" spans="1:4" x14ac:dyDescent="0.4">
      <c r="A1851" s="709">
        <v>0.22905092592592594</v>
      </c>
      <c r="B1851">
        <v>100</v>
      </c>
      <c r="C1851">
        <v>38.56</v>
      </c>
      <c r="D1851">
        <v>0</v>
      </c>
    </row>
    <row r="1852" spans="1:4" x14ac:dyDescent="0.4">
      <c r="A1852" s="709">
        <v>0.22916666666666666</v>
      </c>
      <c r="B1852">
        <v>100</v>
      </c>
      <c r="C1852">
        <v>38.369999999999997</v>
      </c>
      <c r="D1852">
        <v>0</v>
      </c>
    </row>
    <row r="1853" spans="1:4" x14ac:dyDescent="0.4">
      <c r="A1853" s="709">
        <v>0.22928240740740741</v>
      </c>
      <c r="B1853">
        <v>100</v>
      </c>
      <c r="C1853">
        <v>37.909999999999997</v>
      </c>
      <c r="D1853">
        <v>0</v>
      </c>
    </row>
    <row r="1854" spans="1:4" x14ac:dyDescent="0.4">
      <c r="A1854" s="709">
        <v>0.22939814814814816</v>
      </c>
      <c r="B1854">
        <v>100</v>
      </c>
      <c r="C1854">
        <v>37.53</v>
      </c>
      <c r="D1854">
        <v>0</v>
      </c>
    </row>
    <row r="1855" spans="1:4" x14ac:dyDescent="0.4">
      <c r="A1855" s="709">
        <v>0.22951388888888888</v>
      </c>
      <c r="B1855">
        <v>100</v>
      </c>
      <c r="C1855">
        <v>37.33</v>
      </c>
      <c r="D1855">
        <v>0</v>
      </c>
    </row>
    <row r="1856" spans="1:4" x14ac:dyDescent="0.4">
      <c r="A1856" s="709">
        <v>0.22962962962962963</v>
      </c>
      <c r="B1856">
        <v>100</v>
      </c>
      <c r="C1856">
        <v>37.14</v>
      </c>
      <c r="D1856">
        <v>0</v>
      </c>
    </row>
    <row r="1857" spans="1:4" x14ac:dyDescent="0.4">
      <c r="A1857" s="709">
        <v>0.22974537037037038</v>
      </c>
      <c r="B1857">
        <v>100</v>
      </c>
      <c r="C1857">
        <v>36.86</v>
      </c>
      <c r="D1857">
        <v>0</v>
      </c>
    </row>
    <row r="1858" spans="1:4" x14ac:dyDescent="0.4">
      <c r="A1858" s="709">
        <v>0.2298611111111111</v>
      </c>
      <c r="B1858">
        <v>100</v>
      </c>
      <c r="C1858">
        <v>36.68</v>
      </c>
      <c r="D1858">
        <v>0</v>
      </c>
    </row>
    <row r="1859" spans="1:4" x14ac:dyDescent="0.4">
      <c r="A1859" s="709">
        <v>0.22997685185185185</v>
      </c>
      <c r="B1859">
        <v>100</v>
      </c>
      <c r="C1859">
        <v>36.409999999999997</v>
      </c>
      <c r="D1859">
        <v>0</v>
      </c>
    </row>
    <row r="1860" spans="1:4" x14ac:dyDescent="0.4">
      <c r="A1860" s="709">
        <v>0.2300925925925926</v>
      </c>
      <c r="B1860">
        <v>100</v>
      </c>
      <c r="C1860">
        <v>36.299999999999997</v>
      </c>
      <c r="D1860">
        <v>0</v>
      </c>
    </row>
    <row r="1861" spans="1:4" x14ac:dyDescent="0.4">
      <c r="A1861" s="709">
        <v>0.23020833333333332</v>
      </c>
      <c r="B1861">
        <v>100</v>
      </c>
      <c r="C1861">
        <v>36.119999999999997</v>
      </c>
      <c r="D1861">
        <v>0</v>
      </c>
    </row>
    <row r="1862" spans="1:4" x14ac:dyDescent="0.4">
      <c r="A1862" s="709">
        <v>0.23032407407407407</v>
      </c>
      <c r="B1862">
        <v>100</v>
      </c>
      <c r="C1862">
        <v>35.93</v>
      </c>
      <c r="D1862">
        <v>0</v>
      </c>
    </row>
    <row r="1863" spans="1:4" x14ac:dyDescent="0.4">
      <c r="A1863" s="709">
        <v>0.23043981481481482</v>
      </c>
      <c r="B1863">
        <v>100</v>
      </c>
      <c r="C1863">
        <v>35.65</v>
      </c>
      <c r="D1863">
        <v>0</v>
      </c>
    </row>
    <row r="1864" spans="1:4" x14ac:dyDescent="0.4">
      <c r="A1864" s="709">
        <v>0.23055555555555557</v>
      </c>
      <c r="B1864">
        <v>100</v>
      </c>
      <c r="C1864">
        <v>35.46</v>
      </c>
      <c r="D1864">
        <v>0</v>
      </c>
    </row>
    <row r="1865" spans="1:4" x14ac:dyDescent="0.4">
      <c r="A1865" s="709">
        <v>0.23067129629629629</v>
      </c>
      <c r="B1865">
        <v>100</v>
      </c>
      <c r="C1865">
        <v>35.18</v>
      </c>
      <c r="D1865">
        <v>0</v>
      </c>
    </row>
    <row r="1866" spans="1:4" x14ac:dyDescent="0.4">
      <c r="A1866" s="709">
        <v>0.23078703703703704</v>
      </c>
      <c r="B1866">
        <v>100</v>
      </c>
      <c r="C1866">
        <v>34.9</v>
      </c>
      <c r="D1866">
        <v>0</v>
      </c>
    </row>
    <row r="1867" spans="1:4" x14ac:dyDescent="0.4">
      <c r="A1867" s="709">
        <v>0.23090277777777779</v>
      </c>
      <c r="B1867">
        <v>100</v>
      </c>
      <c r="C1867">
        <v>34.81</v>
      </c>
      <c r="D1867">
        <v>0</v>
      </c>
    </row>
    <row r="1868" spans="1:4" x14ac:dyDescent="0.4">
      <c r="A1868" s="709">
        <v>0.23101851851851851</v>
      </c>
      <c r="B1868">
        <v>100</v>
      </c>
      <c r="C1868">
        <v>34.71</v>
      </c>
      <c r="D1868">
        <v>0</v>
      </c>
    </row>
    <row r="1869" spans="1:4" x14ac:dyDescent="0.4">
      <c r="A1869" s="709">
        <v>0.23113425925925926</v>
      </c>
      <c r="B1869">
        <v>100</v>
      </c>
      <c r="C1869">
        <v>34.43</v>
      </c>
      <c r="D1869">
        <v>0</v>
      </c>
    </row>
    <row r="1870" spans="1:4" x14ac:dyDescent="0.4">
      <c r="A1870" s="709">
        <v>0.23125000000000001</v>
      </c>
      <c r="B1870">
        <v>100</v>
      </c>
      <c r="C1870">
        <v>34.24</v>
      </c>
      <c r="D1870">
        <v>0</v>
      </c>
    </row>
    <row r="1871" spans="1:4" x14ac:dyDescent="0.4">
      <c r="A1871" s="709">
        <v>0.23136574074074073</v>
      </c>
      <c r="B1871">
        <v>100</v>
      </c>
      <c r="C1871">
        <v>34.07</v>
      </c>
      <c r="D1871">
        <v>0</v>
      </c>
    </row>
    <row r="1872" spans="1:4" x14ac:dyDescent="0.4">
      <c r="A1872" s="709">
        <v>0.23148148148148148</v>
      </c>
      <c r="B1872">
        <v>100</v>
      </c>
      <c r="C1872">
        <v>34.15</v>
      </c>
      <c r="D1872">
        <v>0</v>
      </c>
    </row>
    <row r="1873" spans="1:4" x14ac:dyDescent="0.4">
      <c r="A1873" s="709">
        <v>0.23159722222222223</v>
      </c>
      <c r="B1873">
        <v>100</v>
      </c>
      <c r="C1873">
        <v>33.869999999999997</v>
      </c>
      <c r="D1873">
        <v>0</v>
      </c>
    </row>
    <row r="1874" spans="1:4" x14ac:dyDescent="0.4">
      <c r="A1874" s="709">
        <v>0.23171296296296295</v>
      </c>
      <c r="B1874">
        <v>100</v>
      </c>
      <c r="C1874">
        <v>33.67</v>
      </c>
      <c r="D1874">
        <v>0</v>
      </c>
    </row>
    <row r="1875" spans="1:4" x14ac:dyDescent="0.4">
      <c r="A1875" s="709">
        <v>0.2318287037037037</v>
      </c>
      <c r="B1875">
        <v>100</v>
      </c>
      <c r="C1875">
        <v>33.57</v>
      </c>
      <c r="D1875">
        <v>0</v>
      </c>
    </row>
    <row r="1876" spans="1:4" x14ac:dyDescent="0.4">
      <c r="A1876" s="709">
        <v>0.23194444444444445</v>
      </c>
      <c r="B1876">
        <v>100</v>
      </c>
      <c r="C1876">
        <v>33.369999999999997</v>
      </c>
      <c r="D1876">
        <v>0</v>
      </c>
    </row>
    <row r="1877" spans="1:4" x14ac:dyDescent="0.4">
      <c r="A1877" s="709">
        <v>0.23206018518518517</v>
      </c>
      <c r="B1877">
        <v>100</v>
      </c>
      <c r="C1877">
        <v>33.28</v>
      </c>
      <c r="D1877">
        <v>0</v>
      </c>
    </row>
    <row r="1878" spans="1:4" x14ac:dyDescent="0.4">
      <c r="A1878" s="709">
        <v>0.23217592592592592</v>
      </c>
      <c r="B1878">
        <v>100</v>
      </c>
      <c r="C1878">
        <v>33.18</v>
      </c>
      <c r="D1878">
        <v>0</v>
      </c>
    </row>
    <row r="1879" spans="1:4" x14ac:dyDescent="0.4">
      <c r="A1879" s="709">
        <v>0.23229166666666667</v>
      </c>
      <c r="B1879">
        <v>100</v>
      </c>
      <c r="C1879">
        <v>32.99</v>
      </c>
      <c r="D1879">
        <v>0</v>
      </c>
    </row>
    <row r="1880" spans="1:4" x14ac:dyDescent="0.4">
      <c r="A1880" s="709">
        <v>0.2324074074074074</v>
      </c>
      <c r="B1880">
        <v>100</v>
      </c>
      <c r="C1880">
        <v>32.799999999999997</v>
      </c>
      <c r="D1880">
        <v>0</v>
      </c>
    </row>
    <row r="1881" spans="1:4" x14ac:dyDescent="0.4">
      <c r="A1881" s="709">
        <v>0.23252314814814815</v>
      </c>
      <c r="B1881">
        <v>100</v>
      </c>
      <c r="C1881">
        <v>32.9</v>
      </c>
      <c r="D1881">
        <v>0</v>
      </c>
    </row>
    <row r="1882" spans="1:4" x14ac:dyDescent="0.4">
      <c r="A1882" s="709">
        <v>0.2326388888888889</v>
      </c>
      <c r="B1882">
        <v>100</v>
      </c>
      <c r="C1882">
        <v>32.799999999999997</v>
      </c>
      <c r="D1882">
        <v>0</v>
      </c>
    </row>
    <row r="1883" spans="1:4" x14ac:dyDescent="0.4">
      <c r="A1883" s="709">
        <v>0.23275462962962962</v>
      </c>
      <c r="B1883">
        <v>100</v>
      </c>
      <c r="C1883">
        <v>32.619999999999997</v>
      </c>
      <c r="D1883">
        <v>0</v>
      </c>
    </row>
    <row r="1884" spans="1:4" x14ac:dyDescent="0.4">
      <c r="A1884" s="709">
        <v>0.23287037037037037</v>
      </c>
      <c r="B1884">
        <v>100</v>
      </c>
      <c r="C1884">
        <v>32.619999999999997</v>
      </c>
      <c r="D1884">
        <v>0</v>
      </c>
    </row>
    <row r="1885" spans="1:4" x14ac:dyDescent="0.4">
      <c r="A1885" s="709">
        <v>0.23298611111111112</v>
      </c>
      <c r="B1885">
        <v>100</v>
      </c>
      <c r="C1885">
        <v>32.43</v>
      </c>
      <c r="D1885">
        <v>0</v>
      </c>
    </row>
    <row r="1886" spans="1:4" x14ac:dyDescent="0.4">
      <c r="A1886" s="709">
        <v>0.23310185185185187</v>
      </c>
      <c r="B1886">
        <v>100</v>
      </c>
      <c r="C1886">
        <v>32.25</v>
      </c>
      <c r="D1886">
        <v>0</v>
      </c>
    </row>
    <row r="1887" spans="1:4" x14ac:dyDescent="0.4">
      <c r="A1887" s="709">
        <v>0.23321759259259259</v>
      </c>
      <c r="B1887">
        <v>100</v>
      </c>
      <c r="C1887">
        <v>32.43</v>
      </c>
      <c r="D1887">
        <v>0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DC3D92-2084-4A03-A105-2B8838ACB18C}">
  <dimension ref="A1"/>
  <sheetViews>
    <sheetView workbookViewId="0">
      <selection activeCell="O21" sqref="O21"/>
    </sheetView>
  </sheetViews>
  <sheetFormatPr defaultRowHeight="15.6" x14ac:dyDescent="0.4"/>
  <cols>
    <col min="1" max="16384" width="8.796875" style="35"/>
  </cols>
  <sheetData/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2:K77"/>
  <sheetViews>
    <sheetView topLeftCell="A22" zoomScale="90" zoomScaleNormal="90" workbookViewId="0">
      <selection activeCell="D39" sqref="D39"/>
    </sheetView>
  </sheetViews>
  <sheetFormatPr defaultColWidth="9" defaultRowHeight="15.6" x14ac:dyDescent="0.4"/>
  <cols>
    <col min="1" max="1" width="9" style="35"/>
    <col min="2" max="2" width="20.69921875" style="35" customWidth="1"/>
    <col min="3" max="3" width="20.69921875" style="90" customWidth="1"/>
    <col min="4" max="4" width="20.69921875" style="35" customWidth="1"/>
    <col min="5" max="6" width="10.69921875" style="35" customWidth="1"/>
    <col min="7" max="7" width="55.69921875" style="35" customWidth="1"/>
    <col min="8" max="8" width="50.69921875" style="35" customWidth="1"/>
    <col min="9" max="9" width="15.69921875" style="35" customWidth="1"/>
    <col min="10" max="10" width="20.69921875" style="35" customWidth="1"/>
    <col min="11" max="11" width="15.69921875" style="90" customWidth="1"/>
    <col min="12" max="12" width="55.69921875" style="35" customWidth="1"/>
    <col min="13" max="13" width="40.69921875" style="35" customWidth="1"/>
    <col min="14" max="22" width="7.59765625" style="35" customWidth="1"/>
    <col min="23" max="16384" width="9" style="35"/>
  </cols>
  <sheetData>
    <row r="2" spans="2:11" x14ac:dyDescent="0.4">
      <c r="B2" s="55" t="s">
        <v>1680</v>
      </c>
      <c r="D2" s="36"/>
      <c r="E2" s="36"/>
      <c r="F2" s="36"/>
    </row>
    <row r="4" spans="2:11" ht="16.2" thickBot="1" x14ac:dyDescent="0.45">
      <c r="B4" s="36" t="s">
        <v>218</v>
      </c>
    </row>
    <row r="5" spans="2:11" s="82" customFormat="1" ht="16.2" thickBot="1" x14ac:dyDescent="0.45">
      <c r="B5" s="384" t="s">
        <v>259</v>
      </c>
      <c r="C5" s="385" t="s">
        <v>260</v>
      </c>
      <c r="D5" s="385" t="s">
        <v>261</v>
      </c>
      <c r="E5" s="385" t="s">
        <v>284</v>
      </c>
      <c r="F5" s="634" t="s">
        <v>1681</v>
      </c>
      <c r="G5" s="385" t="s">
        <v>246</v>
      </c>
      <c r="H5" s="386" t="s">
        <v>262</v>
      </c>
    </row>
    <row r="6" spans="2:11" x14ac:dyDescent="0.4">
      <c r="B6" s="1081" t="s">
        <v>276</v>
      </c>
      <c r="C6" s="412" t="s">
        <v>277</v>
      </c>
      <c r="D6" s="412" t="s">
        <v>246</v>
      </c>
      <c r="E6" s="412"/>
      <c r="F6" s="628" t="s">
        <v>1682</v>
      </c>
      <c r="G6" s="413" t="s">
        <v>1008</v>
      </c>
      <c r="H6" s="414"/>
      <c r="K6" s="35"/>
    </row>
    <row r="7" spans="2:11" ht="18" customHeight="1" thickBot="1" x14ac:dyDescent="0.45">
      <c r="B7" s="1082"/>
      <c r="C7" s="147" t="s">
        <v>278</v>
      </c>
      <c r="D7" s="147" t="s">
        <v>263</v>
      </c>
      <c r="E7" s="147"/>
      <c r="F7" s="648" t="s">
        <v>9</v>
      </c>
      <c r="G7" s="143" t="s">
        <v>279</v>
      </c>
      <c r="H7" s="157"/>
      <c r="K7" s="35"/>
    </row>
    <row r="8" spans="2:11" s="405" customFormat="1" x14ac:dyDescent="0.4">
      <c r="B8" s="1083" t="s">
        <v>1009</v>
      </c>
      <c r="C8" s="417" t="s">
        <v>998</v>
      </c>
      <c r="D8" s="417" t="s">
        <v>263</v>
      </c>
      <c r="E8" s="417"/>
      <c r="F8" s="417" t="s">
        <v>1682</v>
      </c>
      <c r="G8" s="418" t="s">
        <v>1011</v>
      </c>
      <c r="H8" s="419"/>
    </row>
    <row r="9" spans="2:11" s="405" customFormat="1" ht="16.2" thickBot="1" x14ac:dyDescent="0.45">
      <c r="B9" s="1084"/>
      <c r="C9" s="649" t="s">
        <v>1010</v>
      </c>
      <c r="D9" s="649" t="s">
        <v>263</v>
      </c>
      <c r="E9" s="649"/>
      <c r="F9" s="649" t="s">
        <v>1682</v>
      </c>
      <c r="G9" s="650" t="s">
        <v>1012</v>
      </c>
      <c r="H9" s="651"/>
    </row>
    <row r="10" spans="2:11" s="405" customFormat="1" ht="16.2" thickBot="1" x14ac:dyDescent="0.45">
      <c r="B10" s="652"/>
      <c r="C10" s="652"/>
      <c r="D10" s="652" t="s">
        <v>999</v>
      </c>
      <c r="E10" s="652"/>
      <c r="F10" s="652"/>
      <c r="G10" s="653" t="s">
        <v>142</v>
      </c>
      <c r="H10" s="653" t="s">
        <v>142</v>
      </c>
    </row>
    <row r="11" spans="2:11" s="330" customFormat="1" x14ac:dyDescent="0.4">
      <c r="B11" s="1097" t="s">
        <v>269</v>
      </c>
      <c r="C11" s="1085" t="s">
        <v>270</v>
      </c>
      <c r="D11" s="628" t="s">
        <v>246</v>
      </c>
      <c r="E11" s="1085"/>
      <c r="F11" s="628" t="s">
        <v>1682</v>
      </c>
      <c r="G11" s="413" t="s">
        <v>1001</v>
      </c>
      <c r="H11" s="414" t="s">
        <v>387</v>
      </c>
    </row>
    <row r="12" spans="2:11" s="330" customFormat="1" ht="17.399999999999999" customHeight="1" x14ac:dyDescent="0.4">
      <c r="B12" s="1098"/>
      <c r="C12" s="1086"/>
      <c r="D12" s="629" t="s">
        <v>246</v>
      </c>
      <c r="E12" s="1086"/>
      <c r="F12" s="629" t="s">
        <v>1682</v>
      </c>
      <c r="G12" s="415" t="s">
        <v>271</v>
      </c>
      <c r="H12" s="416" t="s">
        <v>388</v>
      </c>
    </row>
    <row r="13" spans="2:11" s="330" customFormat="1" ht="17.399999999999999" customHeight="1" x14ac:dyDescent="0.4">
      <c r="B13" s="1098"/>
      <c r="C13" s="1102" t="s">
        <v>272</v>
      </c>
      <c r="D13" s="654" t="s">
        <v>246</v>
      </c>
      <c r="E13" s="654"/>
      <c r="F13" s="654"/>
      <c r="G13" s="655" t="s">
        <v>1003</v>
      </c>
      <c r="H13" s="656" t="s">
        <v>273</v>
      </c>
    </row>
    <row r="14" spans="2:11" s="330" customFormat="1" ht="17.399999999999999" customHeight="1" x14ac:dyDescent="0.4">
      <c r="B14" s="1098"/>
      <c r="C14" s="1102"/>
      <c r="D14" s="654" t="s">
        <v>246</v>
      </c>
      <c r="E14" s="654"/>
      <c r="F14" s="654"/>
      <c r="G14" s="655"/>
      <c r="H14" s="656"/>
    </row>
    <row r="15" spans="2:11" s="330" customFormat="1" ht="17.399999999999999" customHeight="1" x14ac:dyDescent="0.4">
      <c r="B15" s="1098"/>
      <c r="C15" s="654" t="s">
        <v>274</v>
      </c>
      <c r="D15" s="654" t="s">
        <v>246</v>
      </c>
      <c r="E15" s="654"/>
      <c r="F15" s="654"/>
      <c r="G15" s="655" t="s">
        <v>1004</v>
      </c>
      <c r="H15" s="656" t="s">
        <v>273</v>
      </c>
    </row>
    <row r="16" spans="2:11" s="330" customFormat="1" ht="18" customHeight="1" x14ac:dyDescent="0.4">
      <c r="B16" s="1098"/>
      <c r="C16" s="351" t="s">
        <v>275</v>
      </c>
      <c r="D16" s="351" t="s">
        <v>246</v>
      </c>
      <c r="E16" s="351"/>
      <c r="F16" s="351"/>
      <c r="G16" s="662" t="s">
        <v>1005</v>
      </c>
      <c r="H16" s="663" t="s">
        <v>273</v>
      </c>
    </row>
    <row r="17" spans="2:11" s="405" customFormat="1" ht="50.4" customHeight="1" x14ac:dyDescent="0.4">
      <c r="B17" s="1098"/>
      <c r="C17" s="1095" t="s">
        <v>1000</v>
      </c>
      <c r="D17" s="657" t="s">
        <v>1006</v>
      </c>
      <c r="E17" s="657"/>
      <c r="F17" s="657" t="s">
        <v>1682</v>
      </c>
      <c r="G17" s="673" t="s">
        <v>1695</v>
      </c>
      <c r="H17" s="658"/>
    </row>
    <row r="18" spans="2:11" s="182" customFormat="1" ht="17.399999999999999" customHeight="1" thickBot="1" x14ac:dyDescent="0.45">
      <c r="B18" s="1099"/>
      <c r="C18" s="1096"/>
      <c r="D18" s="659" t="s">
        <v>1007</v>
      </c>
      <c r="E18" s="659"/>
      <c r="F18" s="659"/>
      <c r="G18" s="660" t="s">
        <v>1002</v>
      </c>
      <c r="H18" s="661" t="s">
        <v>142</v>
      </c>
    </row>
    <row r="19" spans="2:11" ht="16.2" thickBot="1" x14ac:dyDescent="0.45">
      <c r="B19" s="426" t="s">
        <v>280</v>
      </c>
      <c r="C19" s="427" t="s">
        <v>280</v>
      </c>
      <c r="D19" s="427" t="s">
        <v>246</v>
      </c>
      <c r="E19" s="427"/>
      <c r="F19" s="427" t="s">
        <v>1682</v>
      </c>
      <c r="G19" s="428" t="s">
        <v>1032</v>
      </c>
      <c r="H19" s="429"/>
      <c r="K19" s="35"/>
    </row>
    <row r="20" spans="2:11" ht="47.4" thickBot="1" x14ac:dyDescent="0.45">
      <c r="B20" s="426" t="s">
        <v>281</v>
      </c>
      <c r="C20" s="427" t="s">
        <v>281</v>
      </c>
      <c r="D20" s="427" t="s">
        <v>246</v>
      </c>
      <c r="E20" s="427"/>
      <c r="F20" s="427" t="s">
        <v>1682</v>
      </c>
      <c r="G20" s="430" t="s">
        <v>1031</v>
      </c>
      <c r="H20" s="429"/>
      <c r="K20" s="35"/>
    </row>
    <row r="21" spans="2:11" ht="16.2" customHeight="1" x14ac:dyDescent="0.4">
      <c r="B21" s="1093" t="s">
        <v>1683</v>
      </c>
      <c r="C21" s="1103" t="s">
        <v>1014</v>
      </c>
      <c r="D21" s="628" t="s">
        <v>263</v>
      </c>
      <c r="E21" s="628"/>
      <c r="F21" s="628" t="s">
        <v>1682</v>
      </c>
      <c r="G21" s="413" t="s">
        <v>1684</v>
      </c>
      <c r="H21" s="414"/>
      <c r="K21" s="35"/>
    </row>
    <row r="22" spans="2:11" ht="16.2" customHeight="1" thickBot="1" x14ac:dyDescent="0.45">
      <c r="B22" s="1094"/>
      <c r="C22" s="1104"/>
      <c r="D22" s="642" t="s">
        <v>263</v>
      </c>
      <c r="E22" s="642"/>
      <c r="F22" s="642" t="s">
        <v>1682</v>
      </c>
      <c r="G22" s="664" t="s">
        <v>264</v>
      </c>
      <c r="H22" s="665" t="s">
        <v>282</v>
      </c>
      <c r="K22" s="35"/>
    </row>
    <row r="23" spans="2:11" x14ac:dyDescent="0.4">
      <c r="B23" s="1093" t="s">
        <v>268</v>
      </c>
      <c r="C23" s="628" t="s">
        <v>1013</v>
      </c>
      <c r="D23" s="628" t="s">
        <v>246</v>
      </c>
      <c r="E23" s="628"/>
      <c r="F23" s="628" t="s">
        <v>1682</v>
      </c>
      <c r="G23" s="413" t="s">
        <v>1686</v>
      </c>
      <c r="H23" s="414" t="s">
        <v>1015</v>
      </c>
      <c r="K23" s="35"/>
    </row>
    <row r="24" spans="2:11" ht="50.4" customHeight="1" thickBot="1" x14ac:dyDescent="0.45">
      <c r="B24" s="1094"/>
      <c r="C24" s="642" t="s">
        <v>1685</v>
      </c>
      <c r="D24" s="642" t="s">
        <v>246</v>
      </c>
      <c r="E24" s="642"/>
      <c r="F24" s="642" t="s">
        <v>1682</v>
      </c>
      <c r="G24" s="666" t="s">
        <v>1687</v>
      </c>
      <c r="H24" s="665"/>
      <c r="K24" s="35"/>
    </row>
    <row r="25" spans="2:11" x14ac:dyDescent="0.4">
      <c r="B25" s="1093" t="s">
        <v>267</v>
      </c>
      <c r="C25" s="667" t="s">
        <v>1016</v>
      </c>
      <c r="D25" s="628" t="s">
        <v>246</v>
      </c>
      <c r="E25" s="667"/>
      <c r="F25" s="667" t="s">
        <v>1682</v>
      </c>
      <c r="G25" s="668" t="s">
        <v>1019</v>
      </c>
      <c r="H25" s="669"/>
      <c r="K25" s="35"/>
    </row>
    <row r="26" spans="2:11" ht="17.399999999999999" customHeight="1" x14ac:dyDescent="0.4">
      <c r="B26" s="1105"/>
      <c r="C26" s="670" t="s">
        <v>1017</v>
      </c>
      <c r="D26" s="670" t="s">
        <v>246</v>
      </c>
      <c r="E26" s="629"/>
      <c r="F26" s="629" t="s">
        <v>1682</v>
      </c>
      <c r="G26" s="415" t="s">
        <v>1018</v>
      </c>
      <c r="H26" s="416"/>
      <c r="K26" s="35"/>
    </row>
    <row r="27" spans="2:11" ht="17.399999999999999" customHeight="1" thickBot="1" x14ac:dyDescent="0.45">
      <c r="B27" s="1094"/>
      <c r="C27" s="640" t="s">
        <v>1688</v>
      </c>
      <c r="D27" s="640" t="s">
        <v>263</v>
      </c>
      <c r="E27" s="640"/>
      <c r="F27" s="640" t="s">
        <v>1682</v>
      </c>
      <c r="G27" s="671" t="s">
        <v>1019</v>
      </c>
      <c r="H27" s="672"/>
      <c r="K27" s="35"/>
    </row>
    <row r="28" spans="2:11" x14ac:dyDescent="0.4">
      <c r="B28" s="1081" t="s">
        <v>222</v>
      </c>
      <c r="C28" s="628" t="s">
        <v>1689</v>
      </c>
      <c r="D28" s="628" t="s">
        <v>246</v>
      </c>
      <c r="E28" s="628"/>
      <c r="F28" s="628" t="s">
        <v>1682</v>
      </c>
      <c r="G28" s="413" t="s">
        <v>1690</v>
      </c>
      <c r="H28" s="414"/>
      <c r="K28" s="35"/>
    </row>
    <row r="29" spans="2:11" ht="17.399999999999999" customHeight="1" x14ac:dyDescent="0.4">
      <c r="B29" s="1092"/>
      <c r="C29" s="629" t="s">
        <v>1691</v>
      </c>
      <c r="D29" s="629" t="s">
        <v>246</v>
      </c>
      <c r="E29" s="629"/>
      <c r="F29" s="629" t="s">
        <v>1682</v>
      </c>
      <c r="G29" s="415" t="s">
        <v>1692</v>
      </c>
      <c r="H29" s="416"/>
      <c r="K29" s="35"/>
    </row>
    <row r="30" spans="2:11" ht="17.399999999999999" customHeight="1" x14ac:dyDescent="0.4">
      <c r="B30" s="1092"/>
      <c r="C30" s="351" t="s">
        <v>1693</v>
      </c>
      <c r="D30" s="351" t="s">
        <v>246</v>
      </c>
      <c r="E30" s="351"/>
      <c r="F30" s="351"/>
      <c r="G30" s="662" t="s">
        <v>1694</v>
      </c>
      <c r="H30" s="663"/>
      <c r="K30" s="35"/>
    </row>
    <row r="31" spans="2:11" ht="17.399999999999999" customHeight="1" x14ac:dyDescent="0.4">
      <c r="B31" s="1092"/>
      <c r="C31" s="1106" t="s">
        <v>265</v>
      </c>
      <c r="D31" s="148" t="s">
        <v>246</v>
      </c>
      <c r="E31" s="148"/>
      <c r="F31" s="639"/>
      <c r="G31" s="128"/>
      <c r="H31" s="130"/>
      <c r="K31" s="35"/>
    </row>
    <row r="32" spans="2:11" ht="18" customHeight="1" thickBot="1" x14ac:dyDescent="0.45">
      <c r="B32" s="1082"/>
      <c r="C32" s="1091"/>
      <c r="D32" s="148" t="s">
        <v>246</v>
      </c>
      <c r="E32" s="54"/>
      <c r="F32" s="630"/>
      <c r="G32" s="143"/>
      <c r="H32" s="144"/>
      <c r="K32" s="35"/>
    </row>
    <row r="33" spans="2:11" ht="18" customHeight="1" x14ac:dyDescent="0.4">
      <c r="B33" s="1081" t="s">
        <v>266</v>
      </c>
      <c r="C33" s="149" t="s">
        <v>285</v>
      </c>
      <c r="D33" s="149" t="s">
        <v>263</v>
      </c>
      <c r="E33" s="149"/>
      <c r="F33" s="643"/>
      <c r="G33" s="152" t="s">
        <v>286</v>
      </c>
      <c r="H33" s="153"/>
      <c r="K33" s="35"/>
    </row>
    <row r="34" spans="2:11" ht="49.95" customHeight="1" x14ac:dyDescent="0.4">
      <c r="B34" s="1092"/>
      <c r="C34" s="1090" t="s">
        <v>221</v>
      </c>
      <c r="D34" s="150" t="s">
        <v>246</v>
      </c>
      <c r="E34" s="150"/>
      <c r="F34" s="637"/>
      <c r="G34" s="180" t="s">
        <v>300</v>
      </c>
      <c r="H34" s="132"/>
      <c r="K34" s="35"/>
    </row>
    <row r="35" spans="2:11" ht="18" customHeight="1" thickBot="1" x14ac:dyDescent="0.45">
      <c r="B35" s="1082"/>
      <c r="C35" s="1091"/>
      <c r="D35" s="147" t="s">
        <v>246</v>
      </c>
      <c r="E35" s="147"/>
      <c r="F35" s="633"/>
      <c r="G35" s="143" t="s">
        <v>283</v>
      </c>
      <c r="H35" s="144"/>
      <c r="K35" s="35"/>
    </row>
    <row r="36" spans="2:11" x14ac:dyDescent="0.4">
      <c r="B36" s="1081" t="s">
        <v>1699</v>
      </c>
      <c r="C36" s="1100" t="s">
        <v>1700</v>
      </c>
      <c r="D36" s="628" t="s">
        <v>246</v>
      </c>
      <c r="E36" s="628"/>
      <c r="F36" s="628" t="s">
        <v>1682</v>
      </c>
      <c r="G36" s="413" t="s">
        <v>1702</v>
      </c>
      <c r="H36" s="414"/>
      <c r="K36" s="35"/>
    </row>
    <row r="37" spans="2:11" ht="18" customHeight="1" thickBot="1" x14ac:dyDescent="0.45">
      <c r="B37" s="1082"/>
      <c r="C37" s="1101"/>
      <c r="D37" s="19" t="s">
        <v>246</v>
      </c>
      <c r="E37" s="19"/>
      <c r="F37" s="19"/>
      <c r="G37" s="410" t="s">
        <v>1703</v>
      </c>
      <c r="H37" s="411"/>
      <c r="K37" s="35"/>
    </row>
    <row r="38" spans="2:11" x14ac:dyDescent="0.4">
      <c r="B38" s="1081" t="s">
        <v>1699</v>
      </c>
      <c r="C38" s="1100" t="s">
        <v>1701</v>
      </c>
      <c r="D38" s="628" t="s">
        <v>246</v>
      </c>
      <c r="E38" s="628"/>
      <c r="F38" s="628"/>
      <c r="G38" s="413" t="s">
        <v>1704</v>
      </c>
      <c r="H38" s="414"/>
      <c r="K38" s="35"/>
    </row>
    <row r="39" spans="2:11" ht="18" customHeight="1" thickBot="1" x14ac:dyDescent="0.45">
      <c r="B39" s="1082"/>
      <c r="C39" s="1101"/>
      <c r="D39" s="19" t="s">
        <v>246</v>
      </c>
      <c r="E39" s="19"/>
      <c r="F39" s="19"/>
      <c r="G39" s="410" t="s">
        <v>1705</v>
      </c>
      <c r="H39" s="411"/>
      <c r="K39" s="35"/>
    </row>
    <row r="40" spans="2:11" s="90" customFormat="1" x14ac:dyDescent="0.4">
      <c r="B40" s="1087" t="s">
        <v>350</v>
      </c>
      <c r="C40" s="628" t="s">
        <v>351</v>
      </c>
      <c r="D40" s="628" t="s">
        <v>246</v>
      </c>
      <c r="E40" s="682"/>
      <c r="F40" s="628" t="s">
        <v>1682</v>
      </c>
      <c r="G40" s="674" t="s">
        <v>355</v>
      </c>
      <c r="H40" s="675" t="s">
        <v>403</v>
      </c>
    </row>
    <row r="41" spans="2:11" s="90" customFormat="1" ht="17.399999999999999" customHeight="1" x14ac:dyDescent="0.4">
      <c r="B41" s="1088"/>
      <c r="C41" s="629" t="s">
        <v>352</v>
      </c>
      <c r="D41" s="629" t="s">
        <v>246</v>
      </c>
      <c r="E41" s="683"/>
      <c r="F41" s="629" t="s">
        <v>1682</v>
      </c>
      <c r="G41" s="676" t="s">
        <v>356</v>
      </c>
      <c r="H41" s="677" t="s">
        <v>404</v>
      </c>
    </row>
    <row r="42" spans="2:11" s="90" customFormat="1" ht="17.399999999999999" customHeight="1" x14ac:dyDescent="0.4">
      <c r="B42" s="1088"/>
      <c r="C42" s="629" t="s">
        <v>401</v>
      </c>
      <c r="D42" s="629" t="s">
        <v>246</v>
      </c>
      <c r="E42" s="683"/>
      <c r="F42" s="629" t="s">
        <v>1682</v>
      </c>
      <c r="G42" s="676" t="s">
        <v>402</v>
      </c>
      <c r="H42" s="677" t="s">
        <v>405</v>
      </c>
    </row>
    <row r="43" spans="2:11" s="90" customFormat="1" ht="17.399999999999999" customHeight="1" x14ac:dyDescent="0.4">
      <c r="B43" s="1088"/>
      <c r="C43" s="629" t="s">
        <v>353</v>
      </c>
      <c r="D43" s="629" t="s">
        <v>246</v>
      </c>
      <c r="E43" s="683"/>
      <c r="F43" s="629" t="s">
        <v>1682</v>
      </c>
      <c r="G43" s="676" t="s">
        <v>357</v>
      </c>
      <c r="H43" s="677" t="s">
        <v>406</v>
      </c>
    </row>
    <row r="44" spans="2:11" s="90" customFormat="1" ht="18" customHeight="1" thickBot="1" x14ac:dyDescent="0.45">
      <c r="B44" s="1089"/>
      <c r="C44" s="640" t="s">
        <v>354</v>
      </c>
      <c r="D44" s="640" t="s">
        <v>246</v>
      </c>
      <c r="E44" s="684"/>
      <c r="F44" s="640" t="s">
        <v>1682</v>
      </c>
      <c r="G44" s="678" t="s">
        <v>358</v>
      </c>
      <c r="H44" s="679" t="s">
        <v>407</v>
      </c>
    </row>
    <row r="45" spans="2:11" s="641" customFormat="1" ht="16.2" thickBot="1" x14ac:dyDescent="0.45">
      <c r="B45" s="426" t="s">
        <v>1696</v>
      </c>
      <c r="C45" s="427" t="s">
        <v>1697</v>
      </c>
      <c r="D45" s="427" t="s">
        <v>246</v>
      </c>
      <c r="E45" s="427"/>
      <c r="F45" s="427" t="s">
        <v>1682</v>
      </c>
      <c r="G45" s="680" t="s">
        <v>1698</v>
      </c>
      <c r="H45" s="681"/>
    </row>
    <row r="46" spans="2:11" s="90" customFormat="1" ht="16.2" thickBot="1" x14ac:dyDescent="0.45">
      <c r="B46" s="426" t="s">
        <v>366</v>
      </c>
      <c r="C46" s="427" t="s">
        <v>367</v>
      </c>
      <c r="D46" s="427" t="s">
        <v>246</v>
      </c>
      <c r="E46" s="427"/>
      <c r="F46" s="427" t="s">
        <v>1682</v>
      </c>
      <c r="G46" s="680" t="s">
        <v>368</v>
      </c>
      <c r="H46" s="681"/>
    </row>
    <row r="47" spans="2:11" x14ac:dyDescent="0.4">
      <c r="D47" s="90"/>
      <c r="E47" s="90"/>
      <c r="F47" s="641"/>
      <c r="K47" s="35"/>
    </row>
    <row r="48" spans="2:11" x14ac:dyDescent="0.4">
      <c r="D48" s="90"/>
      <c r="E48" s="90"/>
      <c r="F48" s="641"/>
      <c r="K48" s="35"/>
    </row>
    <row r="49" spans="3:11" x14ac:dyDescent="0.4">
      <c r="D49" s="90"/>
      <c r="E49" s="90"/>
      <c r="F49" s="641"/>
      <c r="K49" s="35"/>
    </row>
    <row r="50" spans="3:11" x14ac:dyDescent="0.4">
      <c r="D50" s="90"/>
      <c r="E50" s="90"/>
      <c r="F50" s="641"/>
      <c r="K50" s="35"/>
    </row>
    <row r="51" spans="3:11" x14ac:dyDescent="0.4">
      <c r="D51" s="90"/>
      <c r="E51" s="90"/>
      <c r="F51" s="641"/>
      <c r="K51" s="35"/>
    </row>
    <row r="52" spans="3:11" x14ac:dyDescent="0.4">
      <c r="D52" s="90"/>
      <c r="E52" s="90"/>
      <c r="F52" s="641"/>
      <c r="K52" s="35"/>
    </row>
    <row r="53" spans="3:11" x14ac:dyDescent="0.4">
      <c r="D53" s="90"/>
      <c r="E53" s="90"/>
      <c r="F53" s="641"/>
      <c r="K53" s="35"/>
    </row>
    <row r="54" spans="3:11" x14ac:dyDescent="0.4">
      <c r="D54" s="90"/>
      <c r="E54" s="90"/>
      <c r="F54" s="641"/>
      <c r="K54" s="35"/>
    </row>
    <row r="55" spans="3:11" x14ac:dyDescent="0.4">
      <c r="D55" s="90"/>
      <c r="E55" s="90"/>
      <c r="F55" s="641"/>
      <c r="K55" s="35"/>
    </row>
    <row r="56" spans="3:11" x14ac:dyDescent="0.4">
      <c r="D56" s="90"/>
      <c r="E56" s="90"/>
      <c r="F56" s="641"/>
      <c r="K56" s="35"/>
    </row>
    <row r="57" spans="3:11" x14ac:dyDescent="0.4">
      <c r="D57" s="90"/>
      <c r="E57" s="90"/>
      <c r="F57" s="641"/>
      <c r="K57" s="35"/>
    </row>
    <row r="58" spans="3:11" x14ac:dyDescent="0.4">
      <c r="D58" s="90"/>
      <c r="E58" s="90"/>
      <c r="F58" s="641"/>
      <c r="K58" s="35"/>
    </row>
    <row r="59" spans="3:11" x14ac:dyDescent="0.4">
      <c r="D59" s="90"/>
      <c r="E59" s="90"/>
      <c r="F59" s="641"/>
      <c r="K59" s="35"/>
    </row>
    <row r="60" spans="3:11" x14ac:dyDescent="0.4">
      <c r="C60" s="156"/>
      <c r="D60" s="102"/>
      <c r="E60" s="102"/>
      <c r="F60" s="102"/>
    </row>
    <row r="61" spans="3:11" x14ac:dyDescent="0.4">
      <c r="C61" s="156"/>
      <c r="D61" s="102"/>
      <c r="E61" s="102"/>
      <c r="F61" s="102"/>
    </row>
    <row r="62" spans="3:11" x14ac:dyDescent="0.4">
      <c r="C62" s="156"/>
      <c r="D62" s="102"/>
      <c r="E62" s="102"/>
      <c r="F62" s="102"/>
    </row>
    <row r="63" spans="3:11" x14ac:dyDescent="0.4">
      <c r="C63" s="156"/>
      <c r="D63" s="102"/>
      <c r="E63" s="102"/>
      <c r="F63" s="102"/>
    </row>
    <row r="64" spans="3:11" x14ac:dyDescent="0.4">
      <c r="C64" s="156"/>
      <c r="D64" s="102"/>
      <c r="E64" s="102"/>
      <c r="F64" s="102"/>
    </row>
    <row r="65" spans="2:6" x14ac:dyDescent="0.4">
      <c r="C65" s="156"/>
      <c r="D65" s="102"/>
      <c r="E65" s="102"/>
      <c r="F65" s="102"/>
    </row>
    <row r="66" spans="2:6" x14ac:dyDescent="0.4">
      <c r="C66" s="156"/>
      <c r="D66" s="102"/>
      <c r="E66" s="102"/>
      <c r="F66" s="102"/>
    </row>
    <row r="67" spans="2:6" x14ac:dyDescent="0.4">
      <c r="C67" s="156"/>
      <c r="D67" s="102"/>
      <c r="E67" s="102"/>
      <c r="F67" s="102"/>
    </row>
    <row r="68" spans="2:6" x14ac:dyDescent="0.4">
      <c r="C68" s="156"/>
      <c r="D68" s="102"/>
      <c r="E68" s="102"/>
      <c r="F68" s="102"/>
    </row>
    <row r="69" spans="2:6" x14ac:dyDescent="0.4">
      <c r="C69" s="156"/>
      <c r="D69" s="102"/>
      <c r="E69" s="102"/>
      <c r="F69" s="102"/>
    </row>
    <row r="70" spans="2:6" x14ac:dyDescent="0.4">
      <c r="B70" s="36"/>
    </row>
    <row r="77" spans="2:6" x14ac:dyDescent="0.4">
      <c r="B77" s="36"/>
    </row>
  </sheetData>
  <mergeCells count="20">
    <mergeCell ref="E11:E12"/>
    <mergeCell ref="C13:C14"/>
    <mergeCell ref="B21:B22"/>
    <mergeCell ref="C21:C22"/>
    <mergeCell ref="B36:B37"/>
    <mergeCell ref="C36:C37"/>
    <mergeCell ref="B25:B27"/>
    <mergeCell ref="B28:B32"/>
    <mergeCell ref="C31:C32"/>
    <mergeCell ref="B6:B7"/>
    <mergeCell ref="B8:B9"/>
    <mergeCell ref="C11:C12"/>
    <mergeCell ref="B40:B44"/>
    <mergeCell ref="C34:C35"/>
    <mergeCell ref="B33:B35"/>
    <mergeCell ref="B23:B24"/>
    <mergeCell ref="C17:C18"/>
    <mergeCell ref="B11:B18"/>
    <mergeCell ref="B38:B39"/>
    <mergeCell ref="C38:C39"/>
  </mergeCells>
  <phoneticPr fontId="1" type="noConversion"/>
  <pageMargins left="0.7" right="0.7" top="0.75" bottom="0.75" header="0.3" footer="0.3"/>
  <pageSetup paperSize="9" orientation="portrait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B9458D-4037-46F3-9B45-D3E344E1AE24}">
  <dimension ref="B2:B50"/>
  <sheetViews>
    <sheetView workbookViewId="0">
      <selection activeCell="N60" sqref="N60"/>
    </sheetView>
  </sheetViews>
  <sheetFormatPr defaultRowHeight="15.6" x14ac:dyDescent="0.4"/>
  <cols>
    <col min="1" max="16384" width="8.796875" style="35"/>
  </cols>
  <sheetData>
    <row r="2" spans="2:2" x14ac:dyDescent="0.4">
      <c r="B2" s="55" t="s">
        <v>762</v>
      </c>
    </row>
    <row r="4" spans="2:2" x14ac:dyDescent="0.4">
      <c r="B4" s="36" t="s">
        <v>763</v>
      </c>
    </row>
    <row r="5" spans="2:2" x14ac:dyDescent="0.4">
      <c r="B5" s="35" t="s">
        <v>764</v>
      </c>
    </row>
    <row r="6" spans="2:2" x14ac:dyDescent="0.4">
      <c r="B6" s="35" t="s">
        <v>765</v>
      </c>
    </row>
    <row r="7" spans="2:2" x14ac:dyDescent="0.4">
      <c r="B7" s="35" t="s">
        <v>766</v>
      </c>
    </row>
    <row r="8" spans="2:2" x14ac:dyDescent="0.4">
      <c r="B8" s="35" t="s">
        <v>767</v>
      </c>
    </row>
    <row r="9" spans="2:2" x14ac:dyDescent="0.4">
      <c r="B9" s="35" t="s">
        <v>768</v>
      </c>
    </row>
    <row r="10" spans="2:2" x14ac:dyDescent="0.4">
      <c r="B10" s="35" t="s">
        <v>769</v>
      </c>
    </row>
    <row r="47" spans="2:2" x14ac:dyDescent="0.4">
      <c r="B47" s="35" t="s">
        <v>773</v>
      </c>
    </row>
    <row r="48" spans="2:2" x14ac:dyDescent="0.4">
      <c r="B48" s="35" t="s">
        <v>770</v>
      </c>
    </row>
    <row r="49" spans="2:2" x14ac:dyDescent="0.4">
      <c r="B49" s="35" t="s">
        <v>771</v>
      </c>
    </row>
    <row r="50" spans="2:2" x14ac:dyDescent="0.4">
      <c r="B50" s="35" t="s">
        <v>772</v>
      </c>
    </row>
  </sheetData>
  <phoneticPr fontId="1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B43383-02D6-4B6D-9A8C-B6739638A7B0}">
  <dimension ref="B2:U80"/>
  <sheetViews>
    <sheetView zoomScale="80" zoomScaleNormal="80" workbookViewId="0">
      <selection activeCell="Q23" sqref="Q23"/>
    </sheetView>
  </sheetViews>
  <sheetFormatPr defaultRowHeight="15.6" x14ac:dyDescent="0.4"/>
  <cols>
    <col min="1" max="16384" width="8.796875" style="35"/>
  </cols>
  <sheetData>
    <row r="2" spans="2:2" x14ac:dyDescent="0.4">
      <c r="B2" s="55" t="s">
        <v>799</v>
      </c>
    </row>
    <row r="4" spans="2:2" x14ac:dyDescent="0.4">
      <c r="B4" s="102" t="s">
        <v>800</v>
      </c>
    </row>
    <row r="5" spans="2:2" x14ac:dyDescent="0.4">
      <c r="B5" s="102" t="s">
        <v>801</v>
      </c>
    </row>
    <row r="7" spans="2:2" x14ac:dyDescent="0.4">
      <c r="B7" s="35" t="s">
        <v>806</v>
      </c>
    </row>
    <row r="23" spans="2:12" x14ac:dyDescent="0.4">
      <c r="L23" s="51" t="s">
        <v>2611</v>
      </c>
    </row>
    <row r="24" spans="2:12" x14ac:dyDescent="0.4">
      <c r="L24" s="52" t="s">
        <v>2612</v>
      </c>
    </row>
    <row r="25" spans="2:12" x14ac:dyDescent="0.4">
      <c r="B25" s="94" t="s">
        <v>2567</v>
      </c>
    </row>
    <row r="26" spans="2:12" x14ac:dyDescent="0.4">
      <c r="B26" s="94" t="s">
        <v>2568</v>
      </c>
    </row>
    <row r="27" spans="2:12" x14ac:dyDescent="0.4">
      <c r="B27" s="35" t="s">
        <v>802</v>
      </c>
    </row>
    <row r="28" spans="2:12" x14ac:dyDescent="0.4">
      <c r="B28" s="35" t="s">
        <v>2569</v>
      </c>
    </row>
    <row r="29" spans="2:12" x14ac:dyDescent="0.4">
      <c r="B29" s="35" t="s">
        <v>2570</v>
      </c>
    </row>
    <row r="30" spans="2:12" x14ac:dyDescent="0.4">
      <c r="B30" s="35" t="s">
        <v>2571</v>
      </c>
    </row>
    <row r="31" spans="2:12" x14ac:dyDescent="0.4">
      <c r="B31" s="35" t="s">
        <v>2594</v>
      </c>
    </row>
    <row r="32" spans="2:12" x14ac:dyDescent="0.4">
      <c r="B32" s="35" t="s">
        <v>2572</v>
      </c>
    </row>
    <row r="33" spans="2:2" x14ac:dyDescent="0.4">
      <c r="B33" s="35" t="s">
        <v>2573</v>
      </c>
    </row>
    <row r="35" spans="2:2" x14ac:dyDescent="0.4">
      <c r="B35" s="35" t="s">
        <v>807</v>
      </c>
    </row>
    <row r="36" spans="2:2" x14ac:dyDescent="0.4">
      <c r="B36" s="35" t="s">
        <v>2565</v>
      </c>
    </row>
    <row r="37" spans="2:2" x14ac:dyDescent="0.4">
      <c r="B37" s="35" t="s">
        <v>2566</v>
      </c>
    </row>
    <row r="39" spans="2:2" x14ac:dyDescent="0.4">
      <c r="B39" s="35" t="s">
        <v>2595</v>
      </c>
    </row>
    <row r="40" spans="2:2" x14ac:dyDescent="0.4">
      <c r="B40" s="35" t="s">
        <v>803</v>
      </c>
    </row>
    <row r="41" spans="2:2" x14ac:dyDescent="0.4">
      <c r="B41" s="35" t="s">
        <v>804</v>
      </c>
    </row>
    <row r="43" spans="2:2" x14ac:dyDescent="0.4">
      <c r="B43" s="35" t="s">
        <v>2596</v>
      </c>
    </row>
    <row r="44" spans="2:2" x14ac:dyDescent="0.4">
      <c r="B44" s="35" t="s">
        <v>2597</v>
      </c>
    </row>
    <row r="45" spans="2:2" x14ac:dyDescent="0.4">
      <c r="B45" s="35" t="s">
        <v>805</v>
      </c>
    </row>
    <row r="47" spans="2:2" x14ac:dyDescent="0.4">
      <c r="B47" s="37" t="s">
        <v>2598</v>
      </c>
    </row>
    <row r="48" spans="2:2" x14ac:dyDescent="0.4">
      <c r="B48" s="51" t="s">
        <v>2582</v>
      </c>
    </row>
    <row r="49" spans="2:17" x14ac:dyDescent="0.4">
      <c r="B49" s="52" t="s">
        <v>2599</v>
      </c>
    </row>
    <row r="50" spans="2:17" x14ac:dyDescent="0.4">
      <c r="B50" s="52" t="s">
        <v>1441</v>
      </c>
    </row>
    <row r="51" spans="2:17" x14ac:dyDescent="0.4">
      <c r="B51" s="52" t="s">
        <v>1442</v>
      </c>
    </row>
    <row r="53" spans="2:17" x14ac:dyDescent="0.4">
      <c r="B53" s="35" t="s">
        <v>2600</v>
      </c>
    </row>
    <row r="54" spans="2:17" x14ac:dyDescent="0.4">
      <c r="B54" s="35" t="s">
        <v>2601</v>
      </c>
    </row>
    <row r="55" spans="2:17" x14ac:dyDescent="0.4">
      <c r="C55" s="1068" t="s">
        <v>2602</v>
      </c>
      <c r="E55" s="35" t="s">
        <v>2606</v>
      </c>
    </row>
    <row r="56" spans="2:17" x14ac:dyDescent="0.4">
      <c r="C56" s="1068" t="s">
        <v>2603</v>
      </c>
      <c r="E56" s="35" t="s">
        <v>2607</v>
      </c>
    </row>
    <row r="57" spans="2:17" x14ac:dyDescent="0.4">
      <c r="C57" s="1068" t="s">
        <v>2604</v>
      </c>
      <c r="E57" s="35" t="s">
        <v>2607</v>
      </c>
    </row>
    <row r="58" spans="2:17" x14ac:dyDescent="0.4">
      <c r="C58" s="1068" t="s">
        <v>2605</v>
      </c>
      <c r="E58" s="35" t="s">
        <v>2607</v>
      </c>
    </row>
    <row r="59" spans="2:17" ht="17.399999999999999" customHeight="1" x14ac:dyDescent="0.4">
      <c r="H59" s="1072"/>
      <c r="I59" s="1072"/>
      <c r="J59" s="1072"/>
    </row>
    <row r="60" spans="2:17" ht="17.399999999999999" customHeight="1" x14ac:dyDescent="0.4">
      <c r="E60" s="1453" t="s">
        <v>2608</v>
      </c>
      <c r="F60" s="1453"/>
      <c r="G60" s="1453"/>
      <c r="H60" s="1072"/>
      <c r="I60" s="1453" t="s">
        <v>2608</v>
      </c>
      <c r="J60" s="1453"/>
      <c r="K60" s="1453"/>
      <c r="M60" s="1453" t="s">
        <v>2608</v>
      </c>
      <c r="N60" s="1453"/>
      <c r="O60" s="1453"/>
    </row>
    <row r="61" spans="2:17" ht="17.399999999999999" customHeight="1" x14ac:dyDescent="0.4">
      <c r="E61" s="1453"/>
      <c r="F61" s="1453"/>
      <c r="G61" s="1453"/>
      <c r="H61" s="1072"/>
      <c r="I61" s="1453"/>
      <c r="J61" s="1453"/>
      <c r="K61" s="1453"/>
      <c r="M61" s="1453"/>
      <c r="N61" s="1453"/>
      <c r="O61" s="1453"/>
    </row>
    <row r="62" spans="2:17" ht="17.399999999999999" customHeight="1" x14ac:dyDescent="0.4">
      <c r="D62" s="1073"/>
      <c r="E62" s="1453"/>
      <c r="F62" s="1453"/>
      <c r="G62" s="1453"/>
      <c r="H62" s="1072"/>
      <c r="I62" s="1453"/>
      <c r="J62" s="1453"/>
      <c r="K62" s="1453"/>
      <c r="L62" s="1073"/>
      <c r="M62" s="1453"/>
      <c r="N62" s="1453"/>
      <c r="O62" s="1453"/>
      <c r="P62" s="1454" t="s">
        <v>2588</v>
      </c>
      <c r="Q62" s="1455"/>
    </row>
    <row r="63" spans="2:17" x14ac:dyDescent="0.4">
      <c r="D63" s="1071"/>
      <c r="E63" s="1453"/>
      <c r="F63" s="1453"/>
      <c r="G63" s="1453"/>
      <c r="H63" s="1072"/>
      <c r="I63" s="1453"/>
      <c r="J63" s="1453"/>
      <c r="K63" s="1453"/>
      <c r="L63" s="1071"/>
      <c r="M63" s="1453"/>
      <c r="N63" s="1453"/>
      <c r="O63" s="1453"/>
      <c r="P63" s="1455" t="s">
        <v>2589</v>
      </c>
      <c r="Q63" s="1455"/>
    </row>
    <row r="64" spans="2:17" x14ac:dyDescent="0.4">
      <c r="F64" s="35" t="s">
        <v>519</v>
      </c>
      <c r="J64" s="35" t="s">
        <v>519</v>
      </c>
      <c r="N64" s="35" t="s">
        <v>519</v>
      </c>
    </row>
    <row r="66" spans="2:21" s="993" customFormat="1" ht="7.95" customHeight="1" thickBot="1" x14ac:dyDescent="0.45"/>
    <row r="67" spans="2:21" s="993" customFormat="1" ht="16.2" thickBot="1" x14ac:dyDescent="0.45">
      <c r="B67" s="993" t="s">
        <v>2574</v>
      </c>
      <c r="E67" s="1070" t="s">
        <v>2575</v>
      </c>
      <c r="F67" s="1070" t="s">
        <v>2576</v>
      </c>
      <c r="G67" s="1070" t="s">
        <v>228</v>
      </c>
      <c r="H67" s="1070" t="s">
        <v>2577</v>
      </c>
      <c r="I67" s="1070" t="s">
        <v>2575</v>
      </c>
      <c r="J67" s="1070" t="s">
        <v>2576</v>
      </c>
      <c r="K67" s="1070" t="s">
        <v>228</v>
      </c>
      <c r="L67" s="1070" t="s">
        <v>2577</v>
      </c>
      <c r="M67" s="1070" t="s">
        <v>2575</v>
      </c>
      <c r="N67" s="1070" t="s">
        <v>2576</v>
      </c>
      <c r="O67" s="1070" t="s">
        <v>228</v>
      </c>
      <c r="P67" s="1070" t="s">
        <v>2577</v>
      </c>
      <c r="Q67" s="1070" t="s">
        <v>2590</v>
      </c>
      <c r="R67" s="1070" t="s">
        <v>2591</v>
      </c>
      <c r="S67" s="1070" t="s">
        <v>228</v>
      </c>
      <c r="T67" s="1070" t="s">
        <v>2592</v>
      </c>
    </row>
    <row r="68" spans="2:21" s="993" customFormat="1" x14ac:dyDescent="0.4">
      <c r="B68" s="993" t="s">
        <v>2578</v>
      </c>
      <c r="E68" s="1069" t="s">
        <v>2579</v>
      </c>
      <c r="F68" s="1069" t="s">
        <v>2580</v>
      </c>
      <c r="G68" s="1069"/>
      <c r="H68" s="1069" t="s">
        <v>2581</v>
      </c>
      <c r="I68" s="1069" t="s">
        <v>2579</v>
      </c>
      <c r="J68" s="1069" t="s">
        <v>2580</v>
      </c>
      <c r="K68" s="1069"/>
      <c r="L68" s="1069" t="s">
        <v>2581</v>
      </c>
      <c r="M68" s="1069" t="s">
        <v>2579</v>
      </c>
      <c r="N68" s="1069" t="s">
        <v>2580</v>
      </c>
      <c r="O68" s="1069"/>
      <c r="P68" s="1069" t="s">
        <v>2581</v>
      </c>
      <c r="Q68" s="1069"/>
      <c r="R68" s="1069"/>
    </row>
    <row r="69" spans="2:21" s="993" customFormat="1" ht="16.2" thickBot="1" x14ac:dyDescent="0.45"/>
    <row r="70" spans="2:21" s="993" customFormat="1" ht="16.2" thickBot="1" x14ac:dyDescent="0.45">
      <c r="B70" s="1067" t="s">
        <v>2585</v>
      </c>
      <c r="E70" s="1070">
        <v>0</v>
      </c>
      <c r="F70" s="1070">
        <v>1</v>
      </c>
      <c r="G70" s="1070" t="s">
        <v>228</v>
      </c>
      <c r="H70" s="1070">
        <v>9</v>
      </c>
      <c r="I70" s="1070">
        <v>0</v>
      </c>
      <c r="J70" s="1070">
        <v>1</v>
      </c>
      <c r="K70" s="1070" t="s">
        <v>228</v>
      </c>
      <c r="L70" s="1070">
        <v>9</v>
      </c>
      <c r="M70" s="1070">
        <v>0</v>
      </c>
      <c r="N70" s="1070">
        <v>0</v>
      </c>
      <c r="O70" s="1070" t="s">
        <v>228</v>
      </c>
      <c r="P70" s="1070">
        <v>0</v>
      </c>
      <c r="Q70" s="1070">
        <v>0</v>
      </c>
      <c r="R70" s="1070">
        <v>0</v>
      </c>
      <c r="S70" s="1070">
        <v>0</v>
      </c>
      <c r="T70" s="1070">
        <v>0</v>
      </c>
    </row>
    <row r="71" spans="2:21" s="993" customFormat="1" ht="16.2" thickBot="1" x14ac:dyDescent="0.45">
      <c r="B71" s="1067" t="s">
        <v>2584</v>
      </c>
      <c r="E71" s="1070">
        <v>0</v>
      </c>
      <c r="F71" s="1070">
        <v>10</v>
      </c>
      <c r="G71" s="1070" t="s">
        <v>228</v>
      </c>
      <c r="H71" s="1070">
        <v>99</v>
      </c>
      <c r="I71" s="1070">
        <v>0</v>
      </c>
      <c r="J71" s="1070">
        <v>10</v>
      </c>
      <c r="K71" s="1070" t="s">
        <v>228</v>
      </c>
      <c r="L71" s="1070">
        <v>99</v>
      </c>
      <c r="M71" s="1070">
        <v>0</v>
      </c>
      <c r="N71" s="1070">
        <v>10</v>
      </c>
      <c r="O71" s="1070" t="s">
        <v>228</v>
      </c>
      <c r="P71" s="1070">
        <v>99</v>
      </c>
      <c r="Q71" s="1070">
        <v>0</v>
      </c>
      <c r="R71" s="1070">
        <v>10</v>
      </c>
      <c r="S71" s="1070" t="s">
        <v>228</v>
      </c>
      <c r="T71" s="1070">
        <v>99</v>
      </c>
    </row>
    <row r="72" spans="2:21" s="993" customFormat="1" ht="16.2" thickBot="1" x14ac:dyDescent="0.45">
      <c r="B72" s="1067" t="s">
        <v>2586</v>
      </c>
      <c r="E72" s="1070">
        <v>0</v>
      </c>
      <c r="F72" s="1070">
        <v>10</v>
      </c>
      <c r="G72" s="1070" t="s">
        <v>228</v>
      </c>
      <c r="H72" s="1070">
        <v>99</v>
      </c>
      <c r="I72" s="1070">
        <v>0</v>
      </c>
      <c r="J72" s="1070">
        <v>10</v>
      </c>
      <c r="K72" s="1070" t="s">
        <v>228</v>
      </c>
      <c r="L72" s="1070">
        <v>99</v>
      </c>
      <c r="M72" s="1070">
        <v>0</v>
      </c>
      <c r="N72" s="1070">
        <v>10</v>
      </c>
      <c r="O72" s="1070" t="s">
        <v>228</v>
      </c>
      <c r="P72" s="1070">
        <v>99</v>
      </c>
      <c r="Q72" s="1070">
        <v>0</v>
      </c>
      <c r="R72" s="1070">
        <v>10</v>
      </c>
      <c r="S72" s="1070" t="s">
        <v>228</v>
      </c>
      <c r="T72" s="1070">
        <v>99</v>
      </c>
    </row>
    <row r="73" spans="2:21" s="993" customFormat="1" ht="16.2" thickBot="1" x14ac:dyDescent="0.45">
      <c r="B73" s="1067" t="s">
        <v>2587</v>
      </c>
      <c r="E73" s="1070">
        <v>0</v>
      </c>
      <c r="F73" s="1070">
        <v>10</v>
      </c>
      <c r="G73" s="1070" t="s">
        <v>228</v>
      </c>
      <c r="H73" s="1070">
        <v>99</v>
      </c>
      <c r="I73" s="1070">
        <v>0</v>
      </c>
      <c r="J73" s="1070">
        <v>10</v>
      </c>
      <c r="K73" s="1070" t="s">
        <v>228</v>
      </c>
      <c r="L73" s="1070">
        <v>99</v>
      </c>
      <c r="M73" s="1070">
        <v>0</v>
      </c>
      <c r="N73" s="1070">
        <v>10</v>
      </c>
      <c r="O73" s="1070" t="s">
        <v>228</v>
      </c>
      <c r="P73" s="1070">
        <v>99</v>
      </c>
      <c r="Q73" s="1070">
        <v>0</v>
      </c>
      <c r="R73" s="1070">
        <v>10</v>
      </c>
      <c r="S73" s="1070" t="s">
        <v>228</v>
      </c>
      <c r="T73" s="1070">
        <v>99</v>
      </c>
    </row>
    <row r="74" spans="2:21" s="993" customFormat="1" x14ac:dyDescent="0.4">
      <c r="B74" s="1067"/>
    </row>
    <row r="75" spans="2:21" ht="16.2" thickBot="1" x14ac:dyDescent="0.45">
      <c r="B75" s="1067" t="s">
        <v>2583</v>
      </c>
      <c r="D75" s="45"/>
      <c r="E75" s="44"/>
      <c r="F75" s="45"/>
      <c r="G75" s="45"/>
      <c r="H75" s="45"/>
      <c r="I75" s="44"/>
      <c r="J75" s="45"/>
      <c r="K75" s="45"/>
      <c r="L75" s="45"/>
      <c r="M75" s="44"/>
      <c r="N75" s="45"/>
      <c r="O75" s="45"/>
      <c r="P75" s="45"/>
      <c r="Q75" s="45"/>
      <c r="R75" s="45"/>
      <c r="S75" s="45"/>
      <c r="T75" s="45"/>
      <c r="U75" s="45"/>
    </row>
    <row r="76" spans="2:21" ht="7.95" customHeight="1" thickBot="1" x14ac:dyDescent="0.45">
      <c r="B76" s="1067"/>
    </row>
    <row r="77" spans="2:21" ht="16.2" thickBot="1" x14ac:dyDescent="0.45">
      <c r="B77" s="1068" t="s">
        <v>2593</v>
      </c>
      <c r="D77" s="45"/>
      <c r="E77" s="45"/>
      <c r="F77" s="45"/>
      <c r="G77" s="45"/>
      <c r="H77" s="45"/>
      <c r="I77" s="45"/>
      <c r="J77" s="45"/>
      <c r="K77" s="45"/>
      <c r="L77" s="45"/>
      <c r="M77" s="45"/>
      <c r="N77" s="45"/>
      <c r="O77" s="45"/>
      <c r="P77" s="45"/>
      <c r="Q77" s="45"/>
      <c r="R77" s="45"/>
      <c r="S77" s="46"/>
      <c r="T77" s="40"/>
      <c r="U77" s="44"/>
    </row>
    <row r="78" spans="2:21" x14ac:dyDescent="0.4">
      <c r="B78" s="1068"/>
    </row>
    <row r="79" spans="2:21" x14ac:dyDescent="0.4">
      <c r="B79" s="35" t="s">
        <v>2609</v>
      </c>
    </row>
    <row r="80" spans="2:21" x14ac:dyDescent="0.4">
      <c r="B80" s="35" t="s">
        <v>2610</v>
      </c>
    </row>
  </sheetData>
  <mergeCells count="5">
    <mergeCell ref="E60:G63"/>
    <mergeCell ref="I60:K63"/>
    <mergeCell ref="M60:O63"/>
    <mergeCell ref="P62:Q62"/>
    <mergeCell ref="P63:Q63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4CCE6-D8B8-471B-A6E2-B53419CA6209}">
  <dimension ref="B2:H34"/>
  <sheetViews>
    <sheetView workbookViewId="0">
      <selection activeCell="H29" sqref="H29"/>
    </sheetView>
  </sheetViews>
  <sheetFormatPr defaultRowHeight="15.6" x14ac:dyDescent="0.4"/>
  <cols>
    <col min="1" max="16384" width="8.796875" style="35"/>
  </cols>
  <sheetData>
    <row r="2" spans="2:8" x14ac:dyDescent="0.4">
      <c r="B2" s="55" t="s">
        <v>808</v>
      </c>
    </row>
    <row r="3" spans="2:8" x14ac:dyDescent="0.4">
      <c r="B3" s="35" t="s">
        <v>809</v>
      </c>
    </row>
    <row r="4" spans="2:8" x14ac:dyDescent="0.4">
      <c r="B4" s="35" t="s">
        <v>810</v>
      </c>
    </row>
    <row r="5" spans="2:8" x14ac:dyDescent="0.4">
      <c r="B5" s="35" t="s">
        <v>811</v>
      </c>
    </row>
    <row r="7" spans="2:8" x14ac:dyDescent="0.4">
      <c r="B7" s="36" t="s">
        <v>812</v>
      </c>
      <c r="H7" s="36" t="s">
        <v>813</v>
      </c>
    </row>
    <row r="8" spans="2:8" x14ac:dyDescent="0.4">
      <c r="B8" s="35" t="s">
        <v>818</v>
      </c>
      <c r="H8" s="35" t="s">
        <v>814</v>
      </c>
    </row>
    <row r="20" spans="2:2" x14ac:dyDescent="0.4">
      <c r="B20" s="36" t="s">
        <v>815</v>
      </c>
    </row>
    <row r="21" spans="2:2" x14ac:dyDescent="0.4">
      <c r="B21" s="35" t="s">
        <v>816</v>
      </c>
    </row>
    <row r="34" spans="2:2" x14ac:dyDescent="0.4">
      <c r="B34" s="35" t="s">
        <v>817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0EF57-020A-4102-9668-1C648DD5E74C}">
  <dimension ref="A1"/>
  <sheetViews>
    <sheetView zoomScale="70" zoomScaleNormal="70" workbookViewId="0">
      <selection activeCell="K46" sqref="K46"/>
    </sheetView>
  </sheetViews>
  <sheetFormatPr defaultRowHeight="17.399999999999999" x14ac:dyDescent="0.4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2:K89"/>
  <sheetViews>
    <sheetView topLeftCell="A81" zoomScale="90" zoomScaleNormal="90" workbookViewId="0">
      <selection activeCell="L95" sqref="L95"/>
    </sheetView>
  </sheetViews>
  <sheetFormatPr defaultRowHeight="15.6" x14ac:dyDescent="0.4"/>
  <cols>
    <col min="1" max="16384" width="8.796875" style="94"/>
  </cols>
  <sheetData>
    <row r="2" spans="2:3" ht="19.2" x14ac:dyDescent="0.4">
      <c r="B2" s="89" t="s">
        <v>846</v>
      </c>
    </row>
    <row r="4" spans="2:3" x14ac:dyDescent="0.4">
      <c r="B4" s="36" t="s">
        <v>115</v>
      </c>
    </row>
    <row r="5" spans="2:3" x14ac:dyDescent="0.4">
      <c r="C5" s="94" t="s">
        <v>209</v>
      </c>
    </row>
    <row r="6" spans="2:3" x14ac:dyDescent="0.4">
      <c r="C6" s="94" t="s">
        <v>210</v>
      </c>
    </row>
    <row r="7" spans="2:3" x14ac:dyDescent="0.4">
      <c r="C7" s="94" t="s">
        <v>211</v>
      </c>
    </row>
    <row r="8" spans="2:3" x14ac:dyDescent="0.4">
      <c r="C8" s="94" t="s">
        <v>212</v>
      </c>
    </row>
    <row r="10" spans="2:3" x14ac:dyDescent="0.4">
      <c r="C10" s="94" t="s">
        <v>213</v>
      </c>
    </row>
    <row r="11" spans="2:3" x14ac:dyDescent="0.4">
      <c r="C11" s="94" t="s">
        <v>382</v>
      </c>
    </row>
    <row r="13" spans="2:3" x14ac:dyDescent="0.4">
      <c r="B13" s="36" t="s">
        <v>214</v>
      </c>
    </row>
    <row r="14" spans="2:3" x14ac:dyDescent="0.4">
      <c r="C14" s="94" t="s">
        <v>215</v>
      </c>
    </row>
    <row r="15" spans="2:3" x14ac:dyDescent="0.4">
      <c r="C15" s="94" t="s">
        <v>216</v>
      </c>
    </row>
    <row r="16" spans="2:3" x14ac:dyDescent="0.4">
      <c r="C16" s="94" t="s">
        <v>217</v>
      </c>
    </row>
    <row r="17" spans="2:3" x14ac:dyDescent="0.4">
      <c r="C17" s="94" t="s">
        <v>969</v>
      </c>
    </row>
    <row r="18" spans="2:3" x14ac:dyDescent="0.4">
      <c r="C18" s="94" t="s">
        <v>970</v>
      </c>
    </row>
    <row r="20" spans="2:3" x14ac:dyDescent="0.4">
      <c r="B20" s="36" t="s">
        <v>301</v>
      </c>
    </row>
    <row r="21" spans="2:3" x14ac:dyDescent="0.4">
      <c r="C21" s="94" t="s">
        <v>963</v>
      </c>
    </row>
    <row r="22" spans="2:3" x14ac:dyDescent="0.4">
      <c r="C22" s="94" t="s">
        <v>964</v>
      </c>
    </row>
    <row r="23" spans="2:3" x14ac:dyDescent="0.4">
      <c r="C23" s="94" t="s">
        <v>932</v>
      </c>
    </row>
    <row r="24" spans="2:3" x14ac:dyDescent="0.4">
      <c r="C24" s="94" t="s">
        <v>945</v>
      </c>
    </row>
    <row r="25" spans="2:3" x14ac:dyDescent="0.4">
      <c r="C25" s="94" t="s">
        <v>946</v>
      </c>
    </row>
    <row r="26" spans="2:3" x14ac:dyDescent="0.4">
      <c r="C26" s="94" t="s">
        <v>931</v>
      </c>
    </row>
    <row r="27" spans="2:3" x14ac:dyDescent="0.4">
      <c r="C27" s="94" t="s">
        <v>965</v>
      </c>
    </row>
    <row r="28" spans="2:3" x14ac:dyDescent="0.4">
      <c r="C28" s="94" t="s">
        <v>966</v>
      </c>
    </row>
    <row r="29" spans="2:3" x14ac:dyDescent="0.4">
      <c r="C29" s="94" t="s">
        <v>933</v>
      </c>
    </row>
    <row r="30" spans="2:3" x14ac:dyDescent="0.4">
      <c r="C30" s="94" t="s">
        <v>934</v>
      </c>
    </row>
    <row r="31" spans="2:3" x14ac:dyDescent="0.4">
      <c r="C31" s="94" t="s">
        <v>947</v>
      </c>
    </row>
    <row r="32" spans="2:3" x14ac:dyDescent="0.4">
      <c r="C32" s="94" t="s">
        <v>948</v>
      </c>
    </row>
    <row r="33" spans="3:3" x14ac:dyDescent="0.4">
      <c r="C33" s="94" t="s">
        <v>949</v>
      </c>
    </row>
    <row r="34" spans="3:3" x14ac:dyDescent="0.4">
      <c r="C34" s="37" t="s">
        <v>952</v>
      </c>
    </row>
    <row r="36" spans="3:3" x14ac:dyDescent="0.4">
      <c r="C36" s="94" t="s">
        <v>953</v>
      </c>
    </row>
    <row r="37" spans="3:3" x14ac:dyDescent="0.4">
      <c r="C37" s="94" t="s">
        <v>954</v>
      </c>
    </row>
    <row r="38" spans="3:3" x14ac:dyDescent="0.4">
      <c r="C38" s="94" t="s">
        <v>955</v>
      </c>
    </row>
    <row r="39" spans="3:3" x14ac:dyDescent="0.4">
      <c r="C39" s="94" t="s">
        <v>957</v>
      </c>
    </row>
    <row r="40" spans="3:3" x14ac:dyDescent="0.4">
      <c r="C40" s="94" t="s">
        <v>958</v>
      </c>
    </row>
    <row r="41" spans="3:3" x14ac:dyDescent="0.4">
      <c r="C41" s="94" t="s">
        <v>959</v>
      </c>
    </row>
    <row r="43" spans="3:3" x14ac:dyDescent="0.4">
      <c r="C43" s="94" t="s">
        <v>956</v>
      </c>
    </row>
    <row r="44" spans="3:3" x14ac:dyDescent="0.4">
      <c r="C44" s="94" t="s">
        <v>960</v>
      </c>
    </row>
    <row r="45" spans="3:3" x14ac:dyDescent="0.4">
      <c r="C45" s="94" t="s">
        <v>961</v>
      </c>
    </row>
    <row r="46" spans="3:3" x14ac:dyDescent="0.4">
      <c r="C46" s="94" t="s">
        <v>962</v>
      </c>
    </row>
    <row r="47" spans="3:3" x14ac:dyDescent="0.4">
      <c r="C47" s="52" t="s">
        <v>2640</v>
      </c>
    </row>
    <row r="49" spans="2:11" x14ac:dyDescent="0.4">
      <c r="C49" s="94" t="s">
        <v>971</v>
      </c>
    </row>
    <row r="51" spans="2:11" x14ac:dyDescent="0.4">
      <c r="B51" s="36" t="s">
        <v>359</v>
      </c>
    </row>
    <row r="52" spans="2:11" x14ac:dyDescent="0.4">
      <c r="C52" s="94" t="s">
        <v>360</v>
      </c>
    </row>
    <row r="53" spans="2:11" x14ac:dyDescent="0.4">
      <c r="C53" s="94" t="s">
        <v>361</v>
      </c>
    </row>
    <row r="54" spans="2:11" x14ac:dyDescent="0.4">
      <c r="C54" s="94" t="s">
        <v>362</v>
      </c>
    </row>
    <row r="55" spans="2:11" x14ac:dyDescent="0.4">
      <c r="C55" s="94" t="s">
        <v>363</v>
      </c>
    </row>
    <row r="56" spans="2:11" x14ac:dyDescent="0.4">
      <c r="C56" s="94" t="s">
        <v>364</v>
      </c>
    </row>
    <row r="57" spans="2:11" x14ac:dyDescent="0.4">
      <c r="C57" s="94" t="s">
        <v>381</v>
      </c>
    </row>
    <row r="59" spans="2:11" x14ac:dyDescent="0.4">
      <c r="B59" s="37" t="s">
        <v>383</v>
      </c>
    </row>
    <row r="60" spans="2:11" x14ac:dyDescent="0.4">
      <c r="C60" s="52" t="s">
        <v>384</v>
      </c>
    </row>
    <row r="62" spans="2:11" x14ac:dyDescent="0.4">
      <c r="B62" s="37" t="s">
        <v>1394</v>
      </c>
    </row>
    <row r="63" spans="2:11" x14ac:dyDescent="0.4">
      <c r="B63" s="94" t="s">
        <v>2613</v>
      </c>
      <c r="H63" s="94" t="s">
        <v>2614</v>
      </c>
      <c r="K63" s="94" t="s">
        <v>2615</v>
      </c>
    </row>
    <row r="64" spans="2:11" x14ac:dyDescent="0.4">
      <c r="H64" s="94" t="s">
        <v>2619</v>
      </c>
      <c r="K64" s="94" t="s">
        <v>2620</v>
      </c>
    </row>
    <row r="65" spans="2:11" ht="7.95" customHeight="1" x14ac:dyDescent="0.4"/>
    <row r="66" spans="2:11" x14ac:dyDescent="0.4">
      <c r="B66" s="94" t="s">
        <v>2616</v>
      </c>
      <c r="H66" s="94" t="s">
        <v>2617</v>
      </c>
      <c r="K66" s="94" t="s">
        <v>2618</v>
      </c>
    </row>
    <row r="67" spans="2:11" x14ac:dyDescent="0.4">
      <c r="H67" s="94" t="s">
        <v>2621</v>
      </c>
      <c r="K67" s="94" t="s">
        <v>2622</v>
      </c>
    </row>
    <row r="68" spans="2:11" x14ac:dyDescent="0.4">
      <c r="H68" s="94" t="s">
        <v>2623</v>
      </c>
      <c r="K68" s="94" t="s">
        <v>2624</v>
      </c>
    </row>
    <row r="69" spans="2:11" x14ac:dyDescent="0.4">
      <c r="H69" s="94" t="s">
        <v>2638</v>
      </c>
      <c r="K69" s="94" t="s">
        <v>2639</v>
      </c>
    </row>
    <row r="70" spans="2:11" ht="7.95" customHeight="1" x14ac:dyDescent="0.4"/>
    <row r="71" spans="2:11" x14ac:dyDescent="0.4">
      <c r="B71" s="94" t="s">
        <v>2634</v>
      </c>
      <c r="H71" s="94" t="s">
        <v>2635</v>
      </c>
      <c r="K71" s="94" t="s">
        <v>2637</v>
      </c>
    </row>
    <row r="72" spans="2:11" ht="7.95" customHeight="1" x14ac:dyDescent="0.4"/>
    <row r="73" spans="2:11" x14ac:dyDescent="0.4">
      <c r="B73" s="94" t="s">
        <v>2625</v>
      </c>
      <c r="H73" s="94" t="s">
        <v>2626</v>
      </c>
      <c r="K73" s="94" t="s">
        <v>2627</v>
      </c>
    </row>
    <row r="74" spans="2:11" ht="7.95" customHeight="1" x14ac:dyDescent="0.4"/>
    <row r="75" spans="2:11" x14ac:dyDescent="0.4">
      <c r="B75" s="94" t="s">
        <v>2644</v>
      </c>
      <c r="H75" s="94" t="s">
        <v>2645</v>
      </c>
      <c r="K75" s="94" t="s">
        <v>2646</v>
      </c>
    </row>
    <row r="76" spans="2:11" ht="7.95" customHeight="1" x14ac:dyDescent="0.4"/>
    <row r="77" spans="2:11" x14ac:dyDescent="0.4">
      <c r="B77" s="94" t="s">
        <v>2628</v>
      </c>
      <c r="H77" s="94" t="s">
        <v>2629</v>
      </c>
      <c r="K77" s="94" t="s">
        <v>2630</v>
      </c>
    </row>
    <row r="78" spans="2:11" ht="7.95" customHeight="1" x14ac:dyDescent="0.4"/>
    <row r="79" spans="2:11" x14ac:dyDescent="0.4">
      <c r="B79" s="94" t="s">
        <v>2631</v>
      </c>
      <c r="H79" s="94" t="s">
        <v>2632</v>
      </c>
      <c r="K79" s="94" t="s">
        <v>2633</v>
      </c>
    </row>
    <row r="80" spans="2:11" ht="7.95" customHeight="1" x14ac:dyDescent="0.4"/>
    <row r="81" spans="2:11" x14ac:dyDescent="0.4">
      <c r="B81" s="94" t="s">
        <v>2641</v>
      </c>
      <c r="H81" s="94" t="s">
        <v>2642</v>
      </c>
      <c r="K81" s="94" t="s">
        <v>2643</v>
      </c>
    </row>
    <row r="83" spans="2:11" x14ac:dyDescent="0.4">
      <c r="B83" s="37" t="s">
        <v>2662</v>
      </c>
    </row>
    <row r="84" spans="2:11" x14ac:dyDescent="0.4">
      <c r="B84" s="94" t="s">
        <v>2663</v>
      </c>
    </row>
    <row r="85" spans="2:11" x14ac:dyDescent="0.4">
      <c r="B85" s="94" t="s">
        <v>2664</v>
      </c>
    </row>
    <row r="86" spans="2:11" x14ac:dyDescent="0.4">
      <c r="B86" s="52" t="s">
        <v>2667</v>
      </c>
    </row>
    <row r="87" spans="2:11" x14ac:dyDescent="0.4">
      <c r="B87" s="52" t="s">
        <v>2668</v>
      </c>
    </row>
    <row r="88" spans="2:11" x14ac:dyDescent="0.4">
      <c r="B88" s="94" t="s">
        <v>2665</v>
      </c>
    </row>
    <row r="89" spans="2:11" x14ac:dyDescent="0.4">
      <c r="B89" s="94" t="s">
        <v>2666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2:U166"/>
  <sheetViews>
    <sheetView topLeftCell="A35" zoomScale="90" zoomScaleNormal="90" workbookViewId="0">
      <selection activeCell="N72" sqref="N72"/>
    </sheetView>
  </sheetViews>
  <sheetFormatPr defaultColWidth="9" defaultRowHeight="15.6" x14ac:dyDescent="0.4"/>
  <cols>
    <col min="1" max="1" width="5.69921875" style="35" customWidth="1"/>
    <col min="2" max="18" width="8.69921875" style="35" customWidth="1"/>
    <col min="19" max="19" width="8.69921875" style="80" customWidth="1"/>
    <col min="20" max="21" width="8.69921875" style="35" customWidth="1"/>
    <col min="22" max="24" width="10.59765625" style="35" customWidth="1"/>
    <col min="25" max="29" width="4.59765625" style="35" customWidth="1"/>
    <col min="30" max="16384" width="9" style="35"/>
  </cols>
  <sheetData>
    <row r="2" spans="2:14" x14ac:dyDescent="0.4">
      <c r="B2" s="36" t="s">
        <v>36</v>
      </c>
    </row>
    <row r="3" spans="2:14" x14ac:dyDescent="0.4">
      <c r="B3" s="35" t="s">
        <v>164</v>
      </c>
    </row>
    <row r="4" spans="2:14" x14ac:dyDescent="0.4">
      <c r="B4" s="35" t="s">
        <v>165</v>
      </c>
    </row>
    <row r="5" spans="2:14" ht="16.2" thickBot="1" x14ac:dyDescent="0.45"/>
    <row r="6" spans="2:14" ht="18" customHeight="1" thickBot="1" x14ac:dyDescent="0.45">
      <c r="C6" s="107" t="s">
        <v>150</v>
      </c>
      <c r="D6" s="108" t="s">
        <v>151</v>
      </c>
      <c r="E6" s="1118" t="s">
        <v>152</v>
      </c>
      <c r="F6" s="1119"/>
      <c r="G6" s="1119" t="s">
        <v>30</v>
      </c>
      <c r="H6" s="1119"/>
      <c r="I6" s="1119"/>
      <c r="J6" s="1119"/>
      <c r="K6" s="1119"/>
      <c r="L6" s="1119"/>
      <c r="M6" s="1119"/>
      <c r="N6" s="1126"/>
    </row>
    <row r="7" spans="2:14" ht="100.05" customHeight="1" x14ac:dyDescent="0.4">
      <c r="C7" s="112" t="s">
        <v>32</v>
      </c>
      <c r="D7" s="113">
        <v>0</v>
      </c>
      <c r="E7" s="1120" t="s">
        <v>154</v>
      </c>
      <c r="F7" s="1121"/>
      <c r="G7" s="1127" t="s">
        <v>158</v>
      </c>
      <c r="H7" s="1127"/>
      <c r="I7" s="1127"/>
      <c r="J7" s="1127"/>
      <c r="K7" s="1127"/>
      <c r="L7" s="1127"/>
      <c r="M7" s="1127"/>
      <c r="N7" s="1128"/>
    </row>
    <row r="8" spans="2:14" ht="100.05" customHeight="1" x14ac:dyDescent="0.4">
      <c r="C8" s="114">
        <v>0</v>
      </c>
      <c r="D8" s="115">
        <v>1</v>
      </c>
      <c r="E8" s="1122" t="s">
        <v>155</v>
      </c>
      <c r="F8" s="1123"/>
      <c r="G8" s="1129" t="s">
        <v>157</v>
      </c>
      <c r="H8" s="1129"/>
      <c r="I8" s="1129"/>
      <c r="J8" s="1129"/>
      <c r="K8" s="1129"/>
      <c r="L8" s="1129"/>
      <c r="M8" s="1129"/>
      <c r="N8" s="1130"/>
    </row>
    <row r="9" spans="2:14" ht="18" customHeight="1" thickBot="1" x14ac:dyDescent="0.45">
      <c r="C9" s="117">
        <v>1</v>
      </c>
      <c r="D9" s="118">
        <v>1</v>
      </c>
      <c r="E9" s="1124" t="s">
        <v>156</v>
      </c>
      <c r="F9" s="1125"/>
      <c r="G9" s="1125" t="s">
        <v>153</v>
      </c>
      <c r="H9" s="1125"/>
      <c r="I9" s="1125"/>
      <c r="J9" s="1125"/>
      <c r="K9" s="1125"/>
      <c r="L9" s="1125"/>
      <c r="M9" s="1125"/>
      <c r="N9" s="1131"/>
    </row>
    <row r="10" spans="2:14" x14ac:dyDescent="0.4">
      <c r="C10" s="106"/>
      <c r="D10" s="106"/>
      <c r="E10" s="43"/>
      <c r="F10" s="43"/>
    </row>
    <row r="11" spans="2:14" x14ac:dyDescent="0.4">
      <c r="B11" s="35" t="s">
        <v>166</v>
      </c>
      <c r="C11" s="106"/>
      <c r="D11" s="106"/>
      <c r="E11" s="43"/>
      <c r="F11" s="43"/>
    </row>
    <row r="12" spans="2:14" x14ac:dyDescent="0.4">
      <c r="B12" s="35" t="s">
        <v>167</v>
      </c>
      <c r="C12" s="109"/>
      <c r="D12" s="109"/>
      <c r="E12" s="43"/>
      <c r="F12" s="43"/>
    </row>
    <row r="13" spans="2:14" x14ac:dyDescent="0.4">
      <c r="B13" s="35" t="s">
        <v>168</v>
      </c>
      <c r="C13" s="106"/>
      <c r="D13" s="106"/>
      <c r="E13" s="43"/>
      <c r="F13" s="43"/>
    </row>
    <row r="14" spans="2:14" x14ac:dyDescent="0.4">
      <c r="B14" s="35" t="s">
        <v>172</v>
      </c>
      <c r="C14" s="109"/>
      <c r="D14" s="109"/>
      <c r="E14" s="43"/>
      <c r="F14" s="43"/>
    </row>
    <row r="15" spans="2:14" x14ac:dyDescent="0.4">
      <c r="B15" s="35" t="s">
        <v>171</v>
      </c>
      <c r="C15" s="109"/>
      <c r="D15" s="109"/>
      <c r="E15" s="43"/>
      <c r="F15" s="43"/>
    </row>
    <row r="16" spans="2:14" x14ac:dyDescent="0.4">
      <c r="B16" s="35" t="s">
        <v>170</v>
      </c>
      <c r="C16" s="109"/>
      <c r="D16" s="109"/>
      <c r="E16" s="43"/>
      <c r="F16" s="43"/>
    </row>
    <row r="17" spans="2:6" x14ac:dyDescent="0.4">
      <c r="B17" s="35" t="s">
        <v>169</v>
      </c>
      <c r="C17" s="109"/>
      <c r="D17" s="109"/>
      <c r="E17" s="43"/>
      <c r="F17" s="43"/>
    </row>
    <row r="19" spans="2:6" x14ac:dyDescent="0.4">
      <c r="B19" s="35" t="s">
        <v>173</v>
      </c>
    </row>
    <row r="20" spans="2:6" x14ac:dyDescent="0.4">
      <c r="B20" s="35" t="s">
        <v>177</v>
      </c>
    </row>
    <row r="21" spans="2:6" x14ac:dyDescent="0.4">
      <c r="B21" s="35" t="s">
        <v>178</v>
      </c>
    </row>
    <row r="22" spans="2:6" x14ac:dyDescent="0.4">
      <c r="B22" s="35" t="s">
        <v>181</v>
      </c>
    </row>
    <row r="23" spans="2:6" x14ac:dyDescent="0.4">
      <c r="B23" s="35" t="s">
        <v>179</v>
      </c>
    </row>
    <row r="24" spans="2:6" x14ac:dyDescent="0.4">
      <c r="B24" s="35" t="s">
        <v>174</v>
      </c>
    </row>
    <row r="25" spans="2:6" x14ac:dyDescent="0.4">
      <c r="B25" s="35" t="s">
        <v>175</v>
      </c>
    </row>
    <row r="26" spans="2:6" x14ac:dyDescent="0.4">
      <c r="B26" s="35" t="s">
        <v>176</v>
      </c>
    </row>
    <row r="27" spans="2:6" x14ac:dyDescent="0.4">
      <c r="B27" s="35" t="s">
        <v>180</v>
      </c>
    </row>
    <row r="28" spans="2:6" x14ac:dyDescent="0.4">
      <c r="B28" s="35" t="s">
        <v>182</v>
      </c>
    </row>
    <row r="29" spans="2:6" x14ac:dyDescent="0.4">
      <c r="B29" s="51" t="s">
        <v>183</v>
      </c>
    </row>
    <row r="30" spans="2:6" x14ac:dyDescent="0.4">
      <c r="B30" s="52" t="s">
        <v>184</v>
      </c>
    </row>
    <row r="31" spans="2:6" x14ac:dyDescent="0.4">
      <c r="B31" s="116"/>
    </row>
    <row r="33" spans="2:2" x14ac:dyDescent="0.4">
      <c r="B33" s="36" t="s">
        <v>185</v>
      </c>
    </row>
    <row r="34" spans="2:2" x14ac:dyDescent="0.4">
      <c r="B34" s="35" t="s">
        <v>186</v>
      </c>
    </row>
    <row r="35" spans="2:2" x14ac:dyDescent="0.4">
      <c r="B35" s="35" t="s">
        <v>380</v>
      </c>
    </row>
    <row r="58" spans="2:2" x14ac:dyDescent="0.4">
      <c r="B58" s="35" t="s">
        <v>968</v>
      </c>
    </row>
    <row r="59" spans="2:2" x14ac:dyDescent="0.4">
      <c r="B59" s="35" t="s">
        <v>187</v>
      </c>
    </row>
    <row r="67" spans="2:8" x14ac:dyDescent="0.4">
      <c r="B67" s="36" t="s">
        <v>188</v>
      </c>
    </row>
    <row r="68" spans="2:8" x14ac:dyDescent="0.4">
      <c r="B68" s="119" t="s">
        <v>189</v>
      </c>
    </row>
    <row r="69" spans="2:8" x14ac:dyDescent="0.4">
      <c r="B69" s="120" t="s">
        <v>190</v>
      </c>
    </row>
    <row r="70" spans="2:8" x14ac:dyDescent="0.4">
      <c r="B70" s="120" t="s">
        <v>191</v>
      </c>
    </row>
    <row r="72" spans="2:8" ht="31.8" thickBot="1" x14ac:dyDescent="0.45">
      <c r="B72" s="110" t="s">
        <v>160</v>
      </c>
      <c r="C72" s="111" t="s">
        <v>162</v>
      </c>
      <c r="D72" s="110" t="s">
        <v>161</v>
      </c>
      <c r="E72" s="110" t="s">
        <v>159</v>
      </c>
    </row>
    <row r="73" spans="2:8" ht="15" customHeight="1" x14ac:dyDescent="0.4">
      <c r="B73" s="68" t="s">
        <v>38</v>
      </c>
      <c r="C73" s="1135" t="s">
        <v>65</v>
      </c>
      <c r="D73" s="65" t="s">
        <v>44</v>
      </c>
      <c r="E73" s="1136"/>
      <c r="F73" s="1137"/>
      <c r="G73" s="1137"/>
      <c r="H73" s="1138"/>
    </row>
    <row r="74" spans="2:8" ht="15" customHeight="1" thickBot="1" x14ac:dyDescent="0.4">
      <c r="B74" s="67" t="s">
        <v>61</v>
      </c>
      <c r="C74" s="1135"/>
      <c r="D74" s="66" t="s">
        <v>50</v>
      </c>
      <c r="E74" s="1133"/>
      <c r="F74" s="1134"/>
      <c r="G74" s="1134"/>
      <c r="H74" s="1135"/>
    </row>
    <row r="75" spans="2:8" ht="15" customHeight="1" x14ac:dyDescent="0.35">
      <c r="B75" s="67"/>
      <c r="C75" s="1135" t="s">
        <v>66</v>
      </c>
      <c r="D75" s="65" t="s">
        <v>44</v>
      </c>
      <c r="E75" s="1133"/>
      <c r="F75" s="1134"/>
      <c r="G75" s="1134"/>
      <c r="H75" s="1135"/>
    </row>
    <row r="76" spans="2:8" ht="15" customHeight="1" thickBot="1" x14ac:dyDescent="0.4">
      <c r="B76" s="67" t="s">
        <v>60</v>
      </c>
      <c r="C76" s="1135"/>
      <c r="D76" s="66" t="s">
        <v>49</v>
      </c>
      <c r="E76" s="1133"/>
      <c r="F76" s="1134"/>
      <c r="G76" s="1134"/>
      <c r="H76" s="1135"/>
    </row>
    <row r="77" spans="2:8" ht="15" customHeight="1" x14ac:dyDescent="0.35">
      <c r="B77" s="67"/>
      <c r="C77" s="1135" t="s">
        <v>67</v>
      </c>
      <c r="D77" s="65" t="s">
        <v>44</v>
      </c>
      <c r="E77" s="1133"/>
      <c r="F77" s="1134"/>
      <c r="G77" s="1134"/>
      <c r="H77" s="1135"/>
    </row>
    <row r="78" spans="2:8" ht="15" customHeight="1" thickBot="1" x14ac:dyDescent="0.4">
      <c r="B78" s="67" t="s">
        <v>59</v>
      </c>
      <c r="C78" s="1135"/>
      <c r="D78" s="66" t="s">
        <v>48</v>
      </c>
      <c r="E78" s="1133"/>
      <c r="F78" s="1134"/>
      <c r="G78" s="1134"/>
      <c r="H78" s="1135"/>
    </row>
    <row r="79" spans="2:8" ht="15" customHeight="1" x14ac:dyDescent="0.35">
      <c r="B79" s="67"/>
      <c r="C79" s="1135" t="s">
        <v>68</v>
      </c>
      <c r="D79" s="65" t="s">
        <v>44</v>
      </c>
      <c r="E79" s="1133"/>
      <c r="F79" s="1134"/>
      <c r="G79" s="1134"/>
      <c r="H79" s="1135"/>
    </row>
    <row r="80" spans="2:8" ht="15" customHeight="1" thickBot="1" x14ac:dyDescent="0.4">
      <c r="B80" s="67" t="s">
        <v>58</v>
      </c>
      <c r="C80" s="1135"/>
      <c r="D80" s="66" t="s">
        <v>47</v>
      </c>
      <c r="E80" s="1133"/>
      <c r="F80" s="1134"/>
      <c r="G80" s="1134"/>
      <c r="H80" s="1135"/>
    </row>
    <row r="81" spans="2:8" ht="15" customHeight="1" x14ac:dyDescent="0.35">
      <c r="B81" s="67"/>
      <c r="C81" s="1135" t="s">
        <v>69</v>
      </c>
      <c r="D81" s="65" t="s">
        <v>44</v>
      </c>
      <c r="E81" s="1133"/>
      <c r="F81" s="1134"/>
      <c r="G81" s="1134"/>
      <c r="H81" s="1135"/>
    </row>
    <row r="82" spans="2:8" ht="15" customHeight="1" thickBot="1" x14ac:dyDescent="0.4">
      <c r="B82" s="67" t="s">
        <v>57</v>
      </c>
      <c r="C82" s="1135"/>
      <c r="D82" s="66" t="s">
        <v>46</v>
      </c>
      <c r="E82" s="1133"/>
      <c r="F82" s="1134"/>
      <c r="G82" s="1134"/>
      <c r="H82" s="1135"/>
    </row>
    <row r="83" spans="2:8" ht="15" customHeight="1" x14ac:dyDescent="0.35">
      <c r="B83" s="67"/>
      <c r="C83" s="1135" t="s">
        <v>70</v>
      </c>
      <c r="D83" s="65" t="s">
        <v>44</v>
      </c>
      <c r="E83" s="1133"/>
      <c r="F83" s="1134"/>
      <c r="G83" s="1134"/>
      <c r="H83" s="1135"/>
    </row>
    <row r="84" spans="2:8" ht="15" customHeight="1" thickBot="1" x14ac:dyDescent="0.4">
      <c r="B84" s="67" t="s">
        <v>56</v>
      </c>
      <c r="C84" s="1135"/>
      <c r="D84" s="66" t="s">
        <v>45</v>
      </c>
      <c r="E84" s="1133"/>
      <c r="F84" s="1134"/>
      <c r="G84" s="1134"/>
      <c r="H84" s="1135"/>
    </row>
    <row r="85" spans="2:8" ht="15" customHeight="1" x14ac:dyDescent="0.35">
      <c r="B85" s="67"/>
      <c r="C85" s="1135" t="s">
        <v>71</v>
      </c>
      <c r="D85" s="65" t="s">
        <v>44</v>
      </c>
      <c r="E85" s="1133"/>
      <c r="F85" s="1134"/>
      <c r="G85" s="1134"/>
      <c r="H85" s="1135"/>
    </row>
    <row r="86" spans="2:8" ht="15" customHeight="1" thickBot="1" x14ac:dyDescent="0.4">
      <c r="B86" s="67" t="s">
        <v>55</v>
      </c>
      <c r="C86" s="1135"/>
      <c r="D86" s="66" t="s">
        <v>40</v>
      </c>
      <c r="E86" s="1133"/>
      <c r="F86" s="1134"/>
      <c r="G86" s="1134"/>
      <c r="H86" s="1135"/>
    </row>
    <row r="87" spans="2:8" ht="15" customHeight="1" x14ac:dyDescent="0.35">
      <c r="B87" s="67"/>
      <c r="C87" s="1135" t="s">
        <v>72</v>
      </c>
      <c r="D87" s="63" t="s">
        <v>43</v>
      </c>
      <c r="E87" s="1108" t="s">
        <v>163</v>
      </c>
      <c r="F87" s="1141"/>
      <c r="G87" s="1141"/>
      <c r="H87" s="1142"/>
    </row>
    <row r="88" spans="2:8" ht="15" customHeight="1" thickBot="1" x14ac:dyDescent="0.4">
      <c r="B88" s="67" t="s">
        <v>54</v>
      </c>
      <c r="C88" s="1135"/>
      <c r="D88" s="64" t="s">
        <v>40</v>
      </c>
      <c r="E88" s="1108"/>
      <c r="F88" s="1141"/>
      <c r="G88" s="1141"/>
      <c r="H88" s="1142"/>
    </row>
    <row r="89" spans="2:8" ht="15" customHeight="1" x14ac:dyDescent="0.35">
      <c r="B89" s="67"/>
      <c r="C89" s="1135" t="s">
        <v>73</v>
      </c>
      <c r="D89" s="335" t="s">
        <v>39</v>
      </c>
      <c r="E89" s="1161" t="s">
        <v>1964</v>
      </c>
      <c r="F89" s="1162"/>
      <c r="G89" s="1162"/>
      <c r="H89" s="1163"/>
    </row>
    <row r="90" spans="2:8" ht="15" customHeight="1" thickBot="1" x14ac:dyDescent="0.4">
      <c r="B90" s="67" t="s">
        <v>53</v>
      </c>
      <c r="C90" s="1135"/>
      <c r="D90" s="336" t="s">
        <v>47</v>
      </c>
      <c r="E90" s="1164"/>
      <c r="F90" s="1165"/>
      <c r="G90" s="1165"/>
      <c r="H90" s="1166"/>
    </row>
    <row r="91" spans="2:8" ht="15" customHeight="1" x14ac:dyDescent="0.35">
      <c r="B91" s="67"/>
      <c r="C91" s="1135" t="s">
        <v>74</v>
      </c>
      <c r="D91" s="69" t="s">
        <v>39</v>
      </c>
      <c r="E91" s="1155" t="s">
        <v>1965</v>
      </c>
      <c r="F91" s="1156"/>
      <c r="G91" s="1156"/>
      <c r="H91" s="1157"/>
    </row>
    <row r="92" spans="2:8" ht="15" customHeight="1" thickBot="1" x14ac:dyDescent="0.4">
      <c r="B92" s="67" t="s">
        <v>52</v>
      </c>
      <c r="C92" s="1135"/>
      <c r="D92" s="70" t="s">
        <v>42</v>
      </c>
      <c r="E92" s="1158"/>
      <c r="F92" s="1159"/>
      <c r="G92" s="1159"/>
      <c r="H92" s="1160"/>
    </row>
    <row r="93" spans="2:8" ht="15" customHeight="1" x14ac:dyDescent="0.35">
      <c r="B93" s="67"/>
      <c r="C93" s="1135" t="s">
        <v>64</v>
      </c>
      <c r="D93" s="69" t="s">
        <v>39</v>
      </c>
      <c r="E93" s="1155" t="s">
        <v>1963</v>
      </c>
      <c r="F93" s="1156"/>
      <c r="G93" s="1156"/>
      <c r="H93" s="1157"/>
    </row>
    <row r="94" spans="2:8" ht="15" customHeight="1" thickBot="1" x14ac:dyDescent="0.4">
      <c r="B94" s="67" t="s">
        <v>51</v>
      </c>
      <c r="C94" s="1135"/>
      <c r="D94" s="70" t="s">
        <v>41</v>
      </c>
      <c r="E94" s="1158"/>
      <c r="F94" s="1159"/>
      <c r="G94" s="1159"/>
      <c r="H94" s="1160"/>
    </row>
    <row r="95" spans="2:8" ht="15" customHeight="1" x14ac:dyDescent="0.35">
      <c r="B95" s="67"/>
      <c r="C95" s="1135" t="s">
        <v>63</v>
      </c>
      <c r="D95" s="61" t="s">
        <v>39</v>
      </c>
      <c r="E95" s="1149" t="s">
        <v>62</v>
      </c>
      <c r="F95" s="1150"/>
      <c r="G95" s="1150"/>
      <c r="H95" s="1151"/>
    </row>
    <row r="96" spans="2:8" ht="15" customHeight="1" thickBot="1" x14ac:dyDescent="0.4">
      <c r="B96" s="67" t="s">
        <v>37</v>
      </c>
      <c r="C96" s="1135"/>
      <c r="D96" s="62" t="s">
        <v>40</v>
      </c>
      <c r="E96" s="1152"/>
      <c r="F96" s="1153"/>
      <c r="G96" s="1153"/>
      <c r="H96" s="1154"/>
    </row>
    <row r="97" spans="2:4" x14ac:dyDescent="0.4">
      <c r="D97" s="1"/>
    </row>
    <row r="98" spans="2:4" x14ac:dyDescent="0.4">
      <c r="D98" s="1"/>
    </row>
    <row r="100" spans="2:4" x14ac:dyDescent="0.4">
      <c r="B100" s="55" t="s">
        <v>75</v>
      </c>
    </row>
    <row r="101" spans="2:4" x14ac:dyDescent="0.4">
      <c r="B101" s="94" t="s">
        <v>224</v>
      </c>
    </row>
    <row r="102" spans="2:4" x14ac:dyDescent="0.4">
      <c r="B102" s="94" t="s">
        <v>208</v>
      </c>
    </row>
    <row r="103" spans="2:4" x14ac:dyDescent="0.4">
      <c r="B103" s="94" t="s">
        <v>206</v>
      </c>
    </row>
    <row r="104" spans="2:4" x14ac:dyDescent="0.4">
      <c r="B104" s="94" t="s">
        <v>225</v>
      </c>
    </row>
    <row r="105" spans="2:4" x14ac:dyDescent="0.4">
      <c r="B105" s="94"/>
    </row>
    <row r="106" spans="2:4" x14ac:dyDescent="0.4">
      <c r="B106" s="94" t="s">
        <v>204</v>
      </c>
    </row>
    <row r="107" spans="2:4" x14ac:dyDescent="0.4">
      <c r="B107" s="94" t="s">
        <v>226</v>
      </c>
    </row>
    <row r="108" spans="2:4" x14ac:dyDescent="0.4">
      <c r="B108" s="94" t="s">
        <v>207</v>
      </c>
    </row>
    <row r="109" spans="2:4" x14ac:dyDescent="0.4">
      <c r="B109" s="94" t="s">
        <v>205</v>
      </c>
    </row>
    <row r="110" spans="2:4" x14ac:dyDescent="0.4">
      <c r="B110" s="94" t="s">
        <v>227</v>
      </c>
    </row>
    <row r="111" spans="2:4" x14ac:dyDescent="0.4">
      <c r="B111" s="94"/>
    </row>
    <row r="112" spans="2:4" x14ac:dyDescent="0.4">
      <c r="B112" s="52" t="s">
        <v>600</v>
      </c>
    </row>
    <row r="113" spans="2:21" x14ac:dyDescent="0.4">
      <c r="B113" s="52" t="s">
        <v>601</v>
      </c>
    </row>
    <row r="114" spans="2:21" x14ac:dyDescent="0.4">
      <c r="B114" s="52" t="s">
        <v>602</v>
      </c>
    </row>
    <row r="116" spans="2:21" ht="16.2" thickBot="1" x14ac:dyDescent="0.45">
      <c r="B116" s="35" t="s">
        <v>80</v>
      </c>
      <c r="E116" s="35" t="s">
        <v>102</v>
      </c>
      <c r="O116" s="35" t="s">
        <v>79</v>
      </c>
      <c r="P116" s="35">
        <v>31</v>
      </c>
    </row>
    <row r="117" spans="2:21" ht="16.2" thickBot="1" x14ac:dyDescent="0.45">
      <c r="B117" s="123"/>
      <c r="C117" s="121">
        <v>0</v>
      </c>
      <c r="D117" s="73">
        <v>1</v>
      </c>
      <c r="E117" s="73">
        <v>2</v>
      </c>
      <c r="F117" s="73">
        <v>3</v>
      </c>
      <c r="G117" s="73">
        <v>4</v>
      </c>
      <c r="H117" s="73">
        <v>5</v>
      </c>
      <c r="I117" s="73">
        <v>6</v>
      </c>
      <c r="J117" s="73">
        <v>7</v>
      </c>
      <c r="K117" s="73">
        <v>8</v>
      </c>
      <c r="L117" s="73">
        <v>9</v>
      </c>
      <c r="M117" s="73" t="s">
        <v>31</v>
      </c>
      <c r="N117" s="73" t="s">
        <v>26</v>
      </c>
      <c r="O117" s="73" t="s">
        <v>27</v>
      </c>
      <c r="P117" s="73" t="s">
        <v>28</v>
      </c>
      <c r="Q117" s="73" t="s">
        <v>29</v>
      </c>
      <c r="R117" s="5" t="s">
        <v>76</v>
      </c>
      <c r="T117" s="79"/>
      <c r="U117" s="79"/>
    </row>
    <row r="118" spans="2:21" x14ac:dyDescent="0.4">
      <c r="B118" s="124" t="s">
        <v>229</v>
      </c>
      <c r="C118" s="122" t="s">
        <v>989</v>
      </c>
      <c r="D118" s="294" t="s">
        <v>990</v>
      </c>
      <c r="E118" s="294" t="s">
        <v>991</v>
      </c>
      <c r="F118" s="294">
        <v>1</v>
      </c>
      <c r="G118" s="294">
        <v>0</v>
      </c>
      <c r="H118" s="294">
        <v>0</v>
      </c>
      <c r="I118" s="294">
        <v>0</v>
      </c>
      <c r="J118" s="383" t="s">
        <v>29</v>
      </c>
      <c r="K118" s="383" t="s">
        <v>34</v>
      </c>
      <c r="L118" s="383" t="s">
        <v>35</v>
      </c>
      <c r="M118" s="383" t="s">
        <v>77</v>
      </c>
      <c r="N118" s="383">
        <v>0</v>
      </c>
      <c r="O118" s="383" t="s">
        <v>78</v>
      </c>
      <c r="P118" s="383">
        <v>1</v>
      </c>
      <c r="Q118" s="294"/>
      <c r="R118" s="71"/>
      <c r="S118" s="80" t="s">
        <v>201</v>
      </c>
      <c r="T118" s="79"/>
      <c r="U118" s="79"/>
    </row>
    <row r="119" spans="2:21" ht="31.2" x14ac:dyDescent="0.4">
      <c r="B119" s="125" t="s">
        <v>230</v>
      </c>
      <c r="C119" s="84" t="s">
        <v>103</v>
      </c>
      <c r="D119" s="319" t="s">
        <v>104</v>
      </c>
      <c r="E119" s="319" t="s">
        <v>105</v>
      </c>
      <c r="F119" s="319" t="s">
        <v>106</v>
      </c>
      <c r="G119" s="319"/>
      <c r="H119" s="319"/>
      <c r="I119" s="319"/>
      <c r="J119" s="319"/>
      <c r="K119" s="319"/>
      <c r="L119" s="319"/>
      <c r="M119" s="319"/>
      <c r="N119" s="319"/>
      <c r="O119" s="319"/>
      <c r="P119" s="319"/>
      <c r="Q119" s="319"/>
      <c r="R119" s="72"/>
      <c r="S119" s="80" t="s">
        <v>81</v>
      </c>
      <c r="T119" s="79"/>
      <c r="U119" s="79"/>
    </row>
    <row r="120" spans="2:21" ht="15" customHeight="1" x14ac:dyDescent="0.4">
      <c r="B120" s="125" t="s">
        <v>231</v>
      </c>
      <c r="C120" s="56"/>
      <c r="D120" s="139"/>
      <c r="E120" s="139"/>
      <c r="F120" s="139"/>
      <c r="G120" s="139"/>
      <c r="H120" s="139"/>
      <c r="I120" s="139"/>
      <c r="J120" s="139"/>
      <c r="K120" s="139"/>
      <c r="L120" s="139"/>
      <c r="M120" s="139"/>
      <c r="N120" s="139"/>
      <c r="O120" s="139"/>
      <c r="P120" s="139"/>
      <c r="Q120" s="139"/>
      <c r="R120" s="140"/>
      <c r="S120" s="1133" t="s">
        <v>142</v>
      </c>
      <c r="T120" s="79"/>
      <c r="U120" s="79"/>
    </row>
    <row r="121" spans="2:21" ht="15" customHeight="1" x14ac:dyDescent="0.4">
      <c r="B121" s="125" t="s">
        <v>656</v>
      </c>
      <c r="C121" s="88"/>
      <c r="D121" s="318"/>
      <c r="E121" s="318"/>
      <c r="F121" s="318"/>
      <c r="G121" s="318"/>
      <c r="H121" s="318"/>
      <c r="I121" s="318"/>
      <c r="J121" s="318"/>
      <c r="K121" s="318"/>
      <c r="L121" s="318"/>
      <c r="M121" s="318"/>
      <c r="N121" s="318"/>
      <c r="O121" s="318"/>
      <c r="P121" s="318"/>
      <c r="Q121" s="318"/>
      <c r="R121" s="317"/>
      <c r="S121" s="1133"/>
      <c r="T121" s="90"/>
      <c r="U121" s="90"/>
    </row>
    <row r="122" spans="2:21" ht="15" customHeight="1" x14ac:dyDescent="0.4">
      <c r="B122" s="125" t="s">
        <v>657</v>
      </c>
      <c r="C122" s="88"/>
      <c r="D122" s="318"/>
      <c r="E122" s="318"/>
      <c r="F122" s="318"/>
      <c r="G122" s="318"/>
      <c r="H122" s="318"/>
      <c r="I122" s="318"/>
      <c r="J122" s="318"/>
      <c r="K122" s="318"/>
      <c r="L122" s="318"/>
      <c r="M122" s="318"/>
      <c r="N122" s="318"/>
      <c r="O122" s="318"/>
      <c r="P122" s="318"/>
      <c r="Q122" s="318"/>
      <c r="R122" s="317"/>
      <c r="S122" s="1133"/>
      <c r="T122" s="90"/>
      <c r="U122" s="90"/>
    </row>
    <row r="123" spans="2:21" ht="15" customHeight="1" x14ac:dyDescent="0.4">
      <c r="B123" s="125" t="s">
        <v>658</v>
      </c>
      <c r="C123" s="88"/>
      <c r="D123" s="318"/>
      <c r="E123" s="318"/>
      <c r="F123" s="318"/>
      <c r="G123" s="318"/>
      <c r="H123" s="318"/>
      <c r="I123" s="318"/>
      <c r="J123" s="318"/>
      <c r="K123" s="318"/>
      <c r="L123" s="318"/>
      <c r="M123" s="318"/>
      <c r="N123" s="318"/>
      <c r="O123" s="318"/>
      <c r="P123" s="318"/>
      <c r="Q123" s="318"/>
      <c r="R123" s="317"/>
      <c r="S123" s="1133"/>
      <c r="T123" s="90"/>
      <c r="U123" s="90"/>
    </row>
    <row r="124" spans="2:21" ht="15" customHeight="1" x14ac:dyDescent="0.4">
      <c r="B124" s="125" t="s">
        <v>659</v>
      </c>
      <c r="C124" s="88"/>
      <c r="D124" s="318"/>
      <c r="E124" s="318"/>
      <c r="F124" s="318"/>
      <c r="G124" s="318"/>
      <c r="H124" s="318"/>
      <c r="I124" s="318"/>
      <c r="J124" s="318"/>
      <c r="K124" s="318"/>
      <c r="L124" s="318"/>
      <c r="M124" s="318"/>
      <c r="N124" s="318"/>
      <c r="O124" s="318"/>
      <c r="P124" s="318"/>
      <c r="Q124" s="318"/>
      <c r="R124" s="317"/>
      <c r="S124" s="1133"/>
      <c r="T124" s="90"/>
      <c r="U124" s="90"/>
    </row>
    <row r="125" spans="2:21" ht="15" customHeight="1" x14ac:dyDescent="0.4">
      <c r="B125" s="125" t="s">
        <v>660</v>
      </c>
      <c r="C125" s="88"/>
      <c r="D125" s="318"/>
      <c r="E125" s="318"/>
      <c r="F125" s="318"/>
      <c r="G125" s="323" t="s">
        <v>710</v>
      </c>
      <c r="H125" s="318"/>
      <c r="I125" s="318"/>
      <c r="J125" s="318"/>
      <c r="K125" s="318"/>
      <c r="L125" s="318"/>
      <c r="M125" s="318"/>
      <c r="N125" s="318"/>
      <c r="O125" s="318"/>
      <c r="P125" s="318"/>
      <c r="Q125" s="318"/>
      <c r="R125" s="317"/>
      <c r="S125" s="1133"/>
      <c r="T125" s="90"/>
      <c r="U125" s="90"/>
    </row>
    <row r="126" spans="2:21" ht="15" customHeight="1" x14ac:dyDescent="0.4">
      <c r="B126" s="125" t="s">
        <v>661</v>
      </c>
      <c r="C126" s="88"/>
      <c r="D126" s="318"/>
      <c r="E126" s="318"/>
      <c r="F126" s="318"/>
      <c r="G126" s="318"/>
      <c r="H126" s="318"/>
      <c r="I126" s="318"/>
      <c r="J126" s="318"/>
      <c r="K126" s="318"/>
      <c r="L126" s="318"/>
      <c r="M126" s="318"/>
      <c r="N126" s="318"/>
      <c r="O126" s="318"/>
      <c r="P126" s="318"/>
      <c r="Q126" s="318"/>
      <c r="R126" s="317"/>
      <c r="S126" s="1133"/>
      <c r="T126" s="90"/>
      <c r="U126" s="90"/>
    </row>
    <row r="127" spans="2:21" ht="15" customHeight="1" x14ac:dyDescent="0.4">
      <c r="B127" s="125" t="s">
        <v>662</v>
      </c>
      <c r="C127" s="88"/>
      <c r="D127" s="318"/>
      <c r="E127" s="318"/>
      <c r="F127" s="318"/>
      <c r="G127" s="323"/>
      <c r="H127" s="318"/>
      <c r="I127" s="318"/>
      <c r="J127" s="318"/>
      <c r="K127" s="318"/>
      <c r="L127" s="318"/>
      <c r="M127" s="318"/>
      <c r="N127" s="318"/>
      <c r="O127" s="318"/>
      <c r="P127" s="318"/>
      <c r="Q127" s="318"/>
      <c r="R127" s="317"/>
      <c r="S127" s="1133"/>
      <c r="T127" s="90"/>
      <c r="U127" s="90"/>
    </row>
    <row r="128" spans="2:21" ht="15" customHeight="1" x14ac:dyDescent="0.4">
      <c r="B128" s="125" t="s">
        <v>663</v>
      </c>
      <c r="C128" s="88"/>
      <c r="D128" s="318"/>
      <c r="E128" s="318"/>
      <c r="F128" s="318"/>
      <c r="G128" s="323"/>
      <c r="H128" s="318"/>
      <c r="I128" s="318"/>
      <c r="J128" s="318"/>
      <c r="K128" s="318"/>
      <c r="L128" s="318"/>
      <c r="M128" s="318"/>
      <c r="N128" s="318"/>
      <c r="O128" s="318"/>
      <c r="P128" s="318"/>
      <c r="Q128" s="318"/>
      <c r="R128" s="317"/>
      <c r="S128" s="1133"/>
      <c r="T128" s="90"/>
      <c r="U128" s="90"/>
    </row>
    <row r="129" spans="2:21" ht="15" customHeight="1" x14ac:dyDescent="0.4">
      <c r="B129" s="125" t="s">
        <v>664</v>
      </c>
      <c r="C129" s="88"/>
      <c r="D129" s="318"/>
      <c r="E129" s="318"/>
      <c r="F129" s="318"/>
      <c r="G129" s="323"/>
      <c r="H129" s="318"/>
      <c r="I129" s="318"/>
      <c r="J129" s="318"/>
      <c r="K129" s="318"/>
      <c r="L129" s="318"/>
      <c r="M129" s="318"/>
      <c r="N129" s="318"/>
      <c r="O129" s="318"/>
      <c r="P129" s="318"/>
      <c r="Q129" s="318"/>
      <c r="R129" s="317"/>
      <c r="S129" s="1133"/>
      <c r="T129" s="90"/>
      <c r="U129" s="90"/>
    </row>
    <row r="130" spans="2:21" ht="15" customHeight="1" x14ac:dyDescent="0.4">
      <c r="B130" s="125" t="s">
        <v>665</v>
      </c>
      <c r="C130" s="88"/>
      <c r="D130" s="318"/>
      <c r="E130" s="318"/>
      <c r="F130" s="318"/>
      <c r="G130" s="323"/>
      <c r="H130" s="318"/>
      <c r="I130" s="318"/>
      <c r="J130" s="318"/>
      <c r="K130" s="318"/>
      <c r="L130" s="318"/>
      <c r="M130" s="318"/>
      <c r="N130" s="318"/>
      <c r="O130" s="318"/>
      <c r="P130" s="318"/>
      <c r="Q130" s="318"/>
      <c r="R130" s="317"/>
      <c r="S130" s="1133"/>
      <c r="T130" s="90"/>
      <c r="U130" s="90"/>
    </row>
    <row r="131" spans="2:21" ht="15" customHeight="1" x14ac:dyDescent="0.4">
      <c r="B131" s="125" t="s">
        <v>666</v>
      </c>
      <c r="C131" s="88"/>
      <c r="D131" s="318"/>
      <c r="E131" s="318"/>
      <c r="F131" s="318"/>
      <c r="G131" s="323"/>
      <c r="H131" s="318"/>
      <c r="I131" s="318"/>
      <c r="J131" s="318"/>
      <c r="K131" s="318"/>
      <c r="L131" s="318"/>
      <c r="M131" s="318"/>
      <c r="N131" s="318"/>
      <c r="O131" s="318"/>
      <c r="P131" s="318"/>
      <c r="Q131" s="318"/>
      <c r="R131" s="317"/>
      <c r="S131" s="1133"/>
      <c r="T131" s="90"/>
      <c r="U131" s="90"/>
    </row>
    <row r="132" spans="2:21" ht="15" customHeight="1" x14ac:dyDescent="0.4">
      <c r="B132" s="125" t="s">
        <v>667</v>
      </c>
      <c r="C132" s="88"/>
      <c r="D132" s="318"/>
      <c r="E132" s="318"/>
      <c r="F132" s="318"/>
      <c r="G132" s="318"/>
      <c r="H132" s="318"/>
      <c r="I132" s="318"/>
      <c r="J132" s="318"/>
      <c r="K132" s="318"/>
      <c r="L132" s="318"/>
      <c r="M132" s="318"/>
      <c r="N132" s="318"/>
      <c r="O132" s="318"/>
      <c r="P132" s="318"/>
      <c r="Q132" s="318"/>
      <c r="R132" s="317"/>
      <c r="S132" s="1133"/>
      <c r="T132" s="90"/>
      <c r="U132" s="90"/>
    </row>
    <row r="133" spans="2:21" ht="15" customHeight="1" thickBot="1" x14ac:dyDescent="0.45">
      <c r="B133" s="126" t="s">
        <v>652</v>
      </c>
      <c r="C133" s="138"/>
      <c r="D133" s="320"/>
      <c r="E133" s="320"/>
      <c r="F133" s="320"/>
      <c r="G133" s="320"/>
      <c r="H133" s="320"/>
      <c r="I133" s="320"/>
      <c r="J133" s="320"/>
      <c r="K133" s="320"/>
      <c r="L133" s="320"/>
      <c r="M133" s="320"/>
      <c r="N133" s="320"/>
      <c r="O133" s="320"/>
      <c r="P133" s="320"/>
      <c r="Q133" s="320"/>
      <c r="R133" s="142"/>
      <c r="S133" s="1133"/>
      <c r="T133" s="90"/>
      <c r="U133" s="90"/>
    </row>
    <row r="134" spans="2:21" ht="15" customHeight="1" x14ac:dyDescent="0.4">
      <c r="B134" s="322" t="s">
        <v>653</v>
      </c>
      <c r="C134" s="1132" t="s">
        <v>680</v>
      </c>
      <c r="D134" s="1132"/>
      <c r="E134" s="1132"/>
      <c r="F134" s="1132"/>
      <c r="G134" s="1139" t="s">
        <v>681</v>
      </c>
      <c r="H134" s="1132"/>
      <c r="I134" s="1132"/>
      <c r="J134" s="1132"/>
      <c r="K134" s="1139" t="s">
        <v>682</v>
      </c>
      <c r="L134" s="1132"/>
      <c r="M134" s="1132"/>
      <c r="N134" s="1132"/>
      <c r="O134" s="1139" t="s">
        <v>683</v>
      </c>
      <c r="P134" s="1132"/>
      <c r="Q134" s="1132"/>
      <c r="R134" s="1140"/>
      <c r="S134" s="1108" t="s">
        <v>711</v>
      </c>
      <c r="T134" s="90"/>
      <c r="U134" s="90"/>
    </row>
    <row r="135" spans="2:21" ht="15" customHeight="1" x14ac:dyDescent="0.4">
      <c r="B135" s="125" t="s">
        <v>654</v>
      </c>
      <c r="C135" s="1107" t="s">
        <v>684</v>
      </c>
      <c r="D135" s="1107"/>
      <c r="E135" s="1107"/>
      <c r="F135" s="1107"/>
      <c r="G135" s="1112" t="s">
        <v>685</v>
      </c>
      <c r="H135" s="1107"/>
      <c r="I135" s="1107"/>
      <c r="J135" s="1107"/>
      <c r="K135" s="1112" t="s">
        <v>686</v>
      </c>
      <c r="L135" s="1107"/>
      <c r="M135" s="1107"/>
      <c r="N135" s="1107"/>
      <c r="O135" s="1112" t="s">
        <v>701</v>
      </c>
      <c r="P135" s="1107"/>
      <c r="Q135" s="1107"/>
      <c r="R135" s="1113"/>
      <c r="S135" s="1133"/>
      <c r="T135" s="90"/>
      <c r="U135" s="90"/>
    </row>
    <row r="136" spans="2:21" ht="15" customHeight="1" x14ac:dyDescent="0.4">
      <c r="B136" s="125" t="s">
        <v>655</v>
      </c>
      <c r="C136" s="1107" t="s">
        <v>687</v>
      </c>
      <c r="D136" s="1107"/>
      <c r="E136" s="1107"/>
      <c r="F136" s="1107"/>
      <c r="G136" s="1107" t="s">
        <v>688</v>
      </c>
      <c r="H136" s="1107"/>
      <c r="I136" s="1107"/>
      <c r="J136" s="1107"/>
      <c r="K136" s="1107" t="s">
        <v>702</v>
      </c>
      <c r="L136" s="1107"/>
      <c r="M136" s="1107"/>
      <c r="N136" s="1107"/>
      <c r="O136" s="1107" t="s">
        <v>691</v>
      </c>
      <c r="P136" s="1107"/>
      <c r="Q136" s="1107"/>
      <c r="R136" s="1107"/>
      <c r="S136" s="1133"/>
      <c r="T136" s="90"/>
      <c r="U136" s="90"/>
    </row>
    <row r="137" spans="2:21" ht="15" customHeight="1" x14ac:dyDescent="0.4">
      <c r="B137" s="125" t="s">
        <v>668</v>
      </c>
      <c r="C137" s="1107" t="s">
        <v>689</v>
      </c>
      <c r="D137" s="1107"/>
      <c r="E137" s="1107"/>
      <c r="F137" s="1107"/>
      <c r="G137" s="1107" t="s">
        <v>690</v>
      </c>
      <c r="H137" s="1107"/>
      <c r="I137" s="1107"/>
      <c r="J137" s="1107"/>
      <c r="K137" s="1107" t="s">
        <v>694</v>
      </c>
      <c r="L137" s="1107"/>
      <c r="M137" s="1107"/>
      <c r="N137" s="1107"/>
      <c r="O137" s="1107" t="s">
        <v>695</v>
      </c>
      <c r="P137" s="1107"/>
      <c r="Q137" s="1107"/>
      <c r="R137" s="1107"/>
      <c r="S137" s="1133"/>
      <c r="T137" s="90"/>
      <c r="U137" s="90"/>
    </row>
    <row r="138" spans="2:21" ht="15" customHeight="1" x14ac:dyDescent="0.4">
      <c r="B138" s="125" t="s">
        <v>669</v>
      </c>
      <c r="C138" s="1107" t="s">
        <v>692</v>
      </c>
      <c r="D138" s="1107"/>
      <c r="E138" s="1107"/>
      <c r="F138" s="1107"/>
      <c r="G138" s="1107" t="s">
        <v>693</v>
      </c>
      <c r="H138" s="1107"/>
      <c r="I138" s="1107"/>
      <c r="J138" s="1107"/>
      <c r="K138" s="1107" t="s">
        <v>698</v>
      </c>
      <c r="L138" s="1107"/>
      <c r="M138" s="1107"/>
      <c r="N138" s="1107"/>
      <c r="O138" s="1107" t="s">
        <v>703</v>
      </c>
      <c r="P138" s="1107"/>
      <c r="Q138" s="1107"/>
      <c r="R138" s="1107"/>
      <c r="S138" s="1133"/>
      <c r="T138" s="90"/>
      <c r="U138" s="90"/>
    </row>
    <row r="139" spans="2:21" ht="15" customHeight="1" x14ac:dyDescent="0.4">
      <c r="B139" s="125" t="s">
        <v>670</v>
      </c>
      <c r="C139" s="1107" t="s">
        <v>696</v>
      </c>
      <c r="D139" s="1107"/>
      <c r="E139" s="1107"/>
      <c r="F139" s="1107"/>
      <c r="G139" s="1107" t="s">
        <v>697</v>
      </c>
      <c r="H139" s="1107"/>
      <c r="I139" s="1107"/>
      <c r="J139" s="1107"/>
      <c r="K139" s="1107" t="s">
        <v>704</v>
      </c>
      <c r="L139" s="1107"/>
      <c r="M139" s="1107"/>
      <c r="N139" s="1107"/>
      <c r="O139" s="1107" t="s">
        <v>705</v>
      </c>
      <c r="P139" s="1107"/>
      <c r="Q139" s="1107"/>
      <c r="R139" s="1107"/>
      <c r="S139" s="1133"/>
      <c r="T139" s="90"/>
      <c r="U139" s="90"/>
    </row>
    <row r="140" spans="2:21" ht="15" customHeight="1" x14ac:dyDescent="0.4">
      <c r="B140" s="125" t="s">
        <v>671</v>
      </c>
      <c r="C140" s="1107" t="s">
        <v>699</v>
      </c>
      <c r="D140" s="1107"/>
      <c r="E140" s="1107"/>
      <c r="F140" s="1107"/>
      <c r="G140" s="1107" t="s">
        <v>700</v>
      </c>
      <c r="H140" s="1107"/>
      <c r="I140" s="1107"/>
      <c r="J140" s="1107"/>
      <c r="K140" s="1107" t="s">
        <v>706</v>
      </c>
      <c r="L140" s="1107"/>
      <c r="M140" s="1107"/>
      <c r="N140" s="1107"/>
      <c r="O140" s="1107" t="s">
        <v>707</v>
      </c>
      <c r="P140" s="1107"/>
      <c r="Q140" s="1107"/>
      <c r="R140" s="1107"/>
      <c r="S140" s="1133"/>
      <c r="T140" s="90"/>
      <c r="U140" s="90"/>
    </row>
    <row r="141" spans="2:21" ht="15" customHeight="1" x14ac:dyDescent="0.4">
      <c r="B141" s="125" t="s">
        <v>672</v>
      </c>
      <c r="C141" s="1107" t="s">
        <v>708</v>
      </c>
      <c r="D141" s="1107"/>
      <c r="E141" s="1107"/>
      <c r="F141" s="1107"/>
      <c r="G141" s="1107" t="s">
        <v>709</v>
      </c>
      <c r="H141" s="1107"/>
      <c r="I141" s="1107"/>
      <c r="J141" s="1107"/>
      <c r="K141" s="1107" t="s">
        <v>1617</v>
      </c>
      <c r="L141" s="1107"/>
      <c r="M141" s="1107"/>
      <c r="N141" s="1107"/>
      <c r="O141" s="1107" t="s">
        <v>1618</v>
      </c>
      <c r="P141" s="1107"/>
      <c r="Q141" s="1107"/>
      <c r="R141" s="1107"/>
      <c r="S141" s="1133"/>
      <c r="T141" s="90"/>
      <c r="U141" s="90"/>
    </row>
    <row r="142" spans="2:21" ht="15" customHeight="1" x14ac:dyDescent="0.4">
      <c r="B142" s="125" t="s">
        <v>673</v>
      </c>
      <c r="C142" s="1107" t="s">
        <v>1619</v>
      </c>
      <c r="D142" s="1107"/>
      <c r="E142" s="1107"/>
      <c r="F142" s="1107"/>
      <c r="G142" s="1107" t="s">
        <v>1620</v>
      </c>
      <c r="H142" s="1107"/>
      <c r="I142" s="1107"/>
      <c r="J142" s="1107"/>
      <c r="K142" s="1107" t="s">
        <v>1621</v>
      </c>
      <c r="L142" s="1107"/>
      <c r="M142" s="1107"/>
      <c r="N142" s="1107"/>
      <c r="O142" s="1107" t="s">
        <v>1622</v>
      </c>
      <c r="P142" s="1107"/>
      <c r="Q142" s="1107"/>
      <c r="R142" s="1107"/>
      <c r="S142" s="1133" t="s">
        <v>142</v>
      </c>
      <c r="T142" s="90"/>
      <c r="U142" s="90"/>
    </row>
    <row r="143" spans="2:21" ht="15" customHeight="1" x14ac:dyDescent="0.4">
      <c r="B143" s="125" t="s">
        <v>674</v>
      </c>
      <c r="C143" s="1107" t="s">
        <v>1623</v>
      </c>
      <c r="D143" s="1107"/>
      <c r="E143" s="1107"/>
      <c r="F143" s="1107"/>
      <c r="G143" s="1107" t="s">
        <v>1624</v>
      </c>
      <c r="H143" s="1107"/>
      <c r="I143" s="1107"/>
      <c r="J143" s="1107"/>
      <c r="K143" s="1107" t="s">
        <v>1625</v>
      </c>
      <c r="L143" s="1107"/>
      <c r="M143" s="1107"/>
      <c r="N143" s="1107"/>
      <c r="O143" s="1107" t="s">
        <v>1626</v>
      </c>
      <c r="P143" s="1107"/>
      <c r="Q143" s="1107"/>
      <c r="R143" s="1107"/>
      <c r="S143" s="1133"/>
      <c r="T143" s="90"/>
      <c r="U143" s="90"/>
    </row>
    <row r="144" spans="2:21" ht="15" customHeight="1" x14ac:dyDescent="0.4">
      <c r="B144" s="125" t="s">
        <v>675</v>
      </c>
      <c r="C144" s="88"/>
      <c r="D144" s="318"/>
      <c r="E144" s="318"/>
      <c r="F144" s="318"/>
      <c r="G144" s="323"/>
      <c r="H144" s="318"/>
      <c r="I144" s="318"/>
      <c r="J144" s="318"/>
      <c r="K144" s="318"/>
      <c r="L144" s="318"/>
      <c r="M144" s="318"/>
      <c r="N144" s="318"/>
      <c r="O144" s="318"/>
      <c r="P144" s="318"/>
      <c r="Q144" s="318"/>
      <c r="R144" s="317"/>
      <c r="S144" s="1133"/>
      <c r="T144" s="90"/>
      <c r="U144" s="90"/>
    </row>
    <row r="145" spans="2:21" ht="15" customHeight="1" x14ac:dyDescent="0.4">
      <c r="B145" s="125" t="s">
        <v>676</v>
      </c>
      <c r="C145" s="88"/>
      <c r="D145" s="318"/>
      <c r="E145" s="318"/>
      <c r="F145" s="318"/>
      <c r="G145" s="323" t="s">
        <v>710</v>
      </c>
      <c r="H145" s="318"/>
      <c r="I145" s="318"/>
      <c r="J145" s="318"/>
      <c r="K145" s="318"/>
      <c r="L145" s="318"/>
      <c r="M145" s="318"/>
      <c r="N145" s="318"/>
      <c r="O145" s="318"/>
      <c r="P145" s="318"/>
      <c r="Q145" s="318"/>
      <c r="R145" s="317"/>
      <c r="S145" s="1133"/>
      <c r="T145" s="90"/>
      <c r="U145" s="90"/>
    </row>
    <row r="146" spans="2:21" ht="15" customHeight="1" x14ac:dyDescent="0.4">
      <c r="B146" s="125" t="s">
        <v>677</v>
      </c>
      <c r="C146" s="88"/>
      <c r="D146" s="318"/>
      <c r="E146" s="318"/>
      <c r="F146" s="318"/>
      <c r="G146" s="323"/>
      <c r="H146" s="318"/>
      <c r="I146" s="318"/>
      <c r="J146" s="318"/>
      <c r="K146" s="318"/>
      <c r="L146" s="318"/>
      <c r="M146" s="318"/>
      <c r="N146" s="318"/>
      <c r="O146" s="318"/>
      <c r="P146" s="318"/>
      <c r="Q146" s="318"/>
      <c r="R146" s="317"/>
      <c r="S146" s="1133"/>
      <c r="T146" s="90"/>
      <c r="U146" s="90"/>
    </row>
    <row r="147" spans="2:21" ht="15" customHeight="1" x14ac:dyDescent="0.4">
      <c r="B147" s="125" t="s">
        <v>678</v>
      </c>
      <c r="C147" s="88"/>
      <c r="D147" s="318"/>
      <c r="E147" s="318"/>
      <c r="F147" s="318"/>
      <c r="G147" s="318"/>
      <c r="H147" s="318"/>
      <c r="I147" s="318"/>
      <c r="J147" s="318"/>
      <c r="K147" s="318"/>
      <c r="L147" s="318"/>
      <c r="M147" s="318"/>
      <c r="N147" s="318"/>
      <c r="O147" s="318"/>
      <c r="P147" s="318"/>
      <c r="Q147" s="318"/>
      <c r="R147" s="317"/>
      <c r="S147" s="1133"/>
      <c r="T147" s="90"/>
      <c r="U147" s="90"/>
    </row>
    <row r="148" spans="2:21" ht="15" customHeight="1" x14ac:dyDescent="0.4">
      <c r="B148" s="125" t="s">
        <v>679</v>
      </c>
      <c r="C148" s="88"/>
      <c r="D148" s="136"/>
      <c r="E148" s="136"/>
      <c r="F148" s="136"/>
      <c r="G148" s="323"/>
      <c r="H148" s="136"/>
      <c r="I148" s="136"/>
      <c r="J148" s="136"/>
      <c r="K148" s="136"/>
      <c r="L148" s="136"/>
      <c r="M148" s="136"/>
      <c r="N148" s="136"/>
      <c r="O148" s="136"/>
      <c r="P148" s="136"/>
      <c r="Q148" s="136"/>
      <c r="R148" s="137"/>
      <c r="S148" s="1133"/>
      <c r="T148" s="79"/>
      <c r="U148" s="79"/>
    </row>
    <row r="149" spans="2:21" ht="15" customHeight="1" thickBot="1" x14ac:dyDescent="0.45">
      <c r="B149" s="127" t="s">
        <v>232</v>
      </c>
      <c r="C149" s="138"/>
      <c r="D149" s="141"/>
      <c r="E149" s="141"/>
      <c r="F149" s="141"/>
      <c r="G149" s="141"/>
      <c r="H149" s="141"/>
      <c r="I149" s="141"/>
      <c r="J149" s="141"/>
      <c r="K149" s="141"/>
      <c r="L149" s="141"/>
      <c r="M149" s="141"/>
      <c r="N149" s="141"/>
      <c r="O149" s="141"/>
      <c r="P149" s="141"/>
      <c r="Q149" s="141"/>
      <c r="R149" s="142"/>
      <c r="S149" s="1133"/>
      <c r="T149" s="79"/>
      <c r="U149" s="79"/>
    </row>
    <row r="150" spans="2:21" ht="15" customHeight="1" x14ac:dyDescent="0.4">
      <c r="B150" s="124" t="s">
        <v>233</v>
      </c>
      <c r="C150" s="1139" t="s">
        <v>192</v>
      </c>
      <c r="D150" s="1132"/>
      <c r="E150" s="1132"/>
      <c r="F150" s="1132"/>
      <c r="G150" s="1132" t="s">
        <v>193</v>
      </c>
      <c r="H150" s="1132"/>
      <c r="I150" s="1132"/>
      <c r="J150" s="1132"/>
      <c r="K150" s="1132" t="s">
        <v>194</v>
      </c>
      <c r="L150" s="1132"/>
      <c r="M150" s="1132"/>
      <c r="N150" s="1132"/>
      <c r="O150" s="1132" t="s">
        <v>195</v>
      </c>
      <c r="P150" s="1132"/>
      <c r="Q150" s="1132"/>
      <c r="R150" s="1140"/>
      <c r="S150" s="1108" t="s">
        <v>202</v>
      </c>
      <c r="T150" s="79"/>
      <c r="U150" s="79"/>
    </row>
    <row r="151" spans="2:21" ht="15" customHeight="1" x14ac:dyDescent="0.4">
      <c r="B151" s="125" t="s">
        <v>234</v>
      </c>
      <c r="C151" s="1112" t="s">
        <v>196</v>
      </c>
      <c r="D151" s="1107"/>
      <c r="E151" s="1107"/>
      <c r="F151" s="1107"/>
      <c r="G151" s="1107" t="s">
        <v>197</v>
      </c>
      <c r="H151" s="1107"/>
      <c r="I151" s="1107"/>
      <c r="J151" s="1107"/>
      <c r="K151" s="1107" t="s">
        <v>198</v>
      </c>
      <c r="L151" s="1107"/>
      <c r="M151" s="1107"/>
      <c r="N151" s="1107"/>
      <c r="O151" s="1107" t="s">
        <v>199</v>
      </c>
      <c r="P151" s="1107"/>
      <c r="Q151" s="1107"/>
      <c r="R151" s="1113"/>
      <c r="S151" s="1108"/>
      <c r="T151" s="79"/>
      <c r="U151" s="79"/>
    </row>
    <row r="152" spans="2:21" ht="15" customHeight="1" x14ac:dyDescent="0.4">
      <c r="B152" s="125" t="s">
        <v>228</v>
      </c>
      <c r="C152" s="1112"/>
      <c r="D152" s="1107"/>
      <c r="E152" s="1107"/>
      <c r="F152" s="1107"/>
      <c r="G152" s="1107"/>
      <c r="H152" s="1107"/>
      <c r="I152" s="1107"/>
      <c r="J152" s="1107"/>
      <c r="K152" s="1107"/>
      <c r="L152" s="1107"/>
      <c r="M152" s="1107"/>
      <c r="N152" s="1107"/>
      <c r="O152" s="1107"/>
      <c r="P152" s="1107"/>
      <c r="Q152" s="1107"/>
      <c r="R152" s="1113"/>
      <c r="S152" s="1108"/>
      <c r="T152" s="79"/>
      <c r="U152" s="79"/>
    </row>
    <row r="153" spans="2:21" ht="15" customHeight="1" thickBot="1" x14ac:dyDescent="0.45">
      <c r="B153" s="126" t="s">
        <v>235</v>
      </c>
      <c r="C153" s="1145" t="s">
        <v>239</v>
      </c>
      <c r="D153" s="1146"/>
      <c r="E153" s="1146"/>
      <c r="F153" s="1146"/>
      <c r="G153" s="1146" t="s">
        <v>238</v>
      </c>
      <c r="H153" s="1146"/>
      <c r="I153" s="1146"/>
      <c r="J153" s="1146"/>
      <c r="K153" s="1146" t="s">
        <v>237</v>
      </c>
      <c r="L153" s="1146"/>
      <c r="M153" s="1146"/>
      <c r="N153" s="1146"/>
      <c r="O153" s="1146" t="s">
        <v>236</v>
      </c>
      <c r="P153" s="1146"/>
      <c r="Q153" s="1146"/>
      <c r="R153" s="1147"/>
      <c r="S153" s="1108"/>
    </row>
    <row r="154" spans="2:21" ht="15" customHeight="1" x14ac:dyDescent="0.4">
      <c r="B154" s="124" t="s">
        <v>240</v>
      </c>
      <c r="C154" s="1114" t="s">
        <v>192</v>
      </c>
      <c r="D154" s="1115"/>
      <c r="E154" s="1115"/>
      <c r="F154" s="1115"/>
      <c r="G154" s="1115" t="s">
        <v>193</v>
      </c>
      <c r="H154" s="1115"/>
      <c r="I154" s="1115"/>
      <c r="J154" s="1115"/>
      <c r="K154" s="1115" t="s">
        <v>194</v>
      </c>
      <c r="L154" s="1115"/>
      <c r="M154" s="1115"/>
      <c r="N154" s="1115"/>
      <c r="O154" s="1115" t="s">
        <v>195</v>
      </c>
      <c r="P154" s="1115"/>
      <c r="Q154" s="1115"/>
      <c r="R154" s="1116"/>
      <c r="S154" s="1108" t="s">
        <v>203</v>
      </c>
    </row>
    <row r="155" spans="2:21" ht="15" customHeight="1" x14ac:dyDescent="0.4">
      <c r="B155" s="125" t="s">
        <v>228</v>
      </c>
      <c r="C155" s="1122"/>
      <c r="D155" s="1123"/>
      <c r="E155" s="1123"/>
      <c r="F155" s="1123"/>
      <c r="G155" s="1123"/>
      <c r="H155" s="1123"/>
      <c r="I155" s="1123"/>
      <c r="J155" s="1123"/>
      <c r="K155" s="1123"/>
      <c r="L155" s="1123"/>
      <c r="M155" s="1123"/>
      <c r="N155" s="1123"/>
      <c r="O155" s="1123"/>
      <c r="P155" s="1123"/>
      <c r="Q155" s="1123"/>
      <c r="R155" s="1144"/>
      <c r="S155" s="1108"/>
      <c r="T155" s="90"/>
      <c r="U155" s="90"/>
    </row>
    <row r="156" spans="2:21" ht="15" customHeight="1" thickBot="1" x14ac:dyDescent="0.45">
      <c r="B156" s="126" t="s">
        <v>241</v>
      </c>
      <c r="C156" s="1109" t="s">
        <v>239</v>
      </c>
      <c r="D156" s="1110"/>
      <c r="E156" s="1110"/>
      <c r="F156" s="1110"/>
      <c r="G156" s="1110" t="s">
        <v>238</v>
      </c>
      <c r="H156" s="1110"/>
      <c r="I156" s="1110"/>
      <c r="J156" s="1110"/>
      <c r="K156" s="1110" t="s">
        <v>237</v>
      </c>
      <c r="L156" s="1110"/>
      <c r="M156" s="1110"/>
      <c r="N156" s="1110"/>
      <c r="O156" s="1110" t="s">
        <v>236</v>
      </c>
      <c r="P156" s="1110"/>
      <c r="Q156" s="1110"/>
      <c r="R156" s="1111"/>
      <c r="S156" s="1108"/>
    </row>
    <row r="157" spans="2:21" ht="15" customHeight="1" x14ac:dyDescent="0.4">
      <c r="B157" s="124" t="s">
        <v>242</v>
      </c>
      <c r="C157" s="1139" t="s">
        <v>192</v>
      </c>
      <c r="D157" s="1132"/>
      <c r="E157" s="1132"/>
      <c r="F157" s="1132"/>
      <c r="G157" s="1132" t="s">
        <v>193</v>
      </c>
      <c r="H157" s="1132"/>
      <c r="I157" s="1132"/>
      <c r="J157" s="1132"/>
      <c r="K157" s="1132" t="s">
        <v>194</v>
      </c>
      <c r="L157" s="1132"/>
      <c r="M157" s="1132"/>
      <c r="N157" s="1132"/>
      <c r="O157" s="1132" t="s">
        <v>195</v>
      </c>
      <c r="P157" s="1132"/>
      <c r="Q157" s="1132"/>
      <c r="R157" s="1140"/>
      <c r="S157" s="1108" t="s">
        <v>244</v>
      </c>
    </row>
    <row r="158" spans="2:21" ht="15" customHeight="1" x14ac:dyDescent="0.4">
      <c r="B158" s="125" t="s">
        <v>228</v>
      </c>
      <c r="C158" s="1112"/>
      <c r="D158" s="1107"/>
      <c r="E158" s="1107"/>
      <c r="F158" s="1107"/>
      <c r="G158" s="1107"/>
      <c r="H158" s="1107"/>
      <c r="I158" s="1107"/>
      <c r="J158" s="1107"/>
      <c r="K158" s="1107"/>
      <c r="L158" s="1107"/>
      <c r="M158" s="1107"/>
      <c r="N158" s="1107"/>
      <c r="O158" s="1107"/>
      <c r="P158" s="1107"/>
      <c r="Q158" s="1107"/>
      <c r="R158" s="1113"/>
      <c r="S158" s="1108"/>
      <c r="T158" s="90"/>
      <c r="U158" s="90"/>
    </row>
    <row r="159" spans="2:21" ht="15" customHeight="1" thickBot="1" x14ac:dyDescent="0.45">
      <c r="B159" s="126" t="s">
        <v>243</v>
      </c>
      <c r="C159" s="1145" t="s">
        <v>239</v>
      </c>
      <c r="D159" s="1146"/>
      <c r="E159" s="1146"/>
      <c r="F159" s="1146"/>
      <c r="G159" s="1146" t="s">
        <v>238</v>
      </c>
      <c r="H159" s="1146"/>
      <c r="I159" s="1146"/>
      <c r="J159" s="1146"/>
      <c r="K159" s="1146" t="s">
        <v>237</v>
      </c>
      <c r="L159" s="1146"/>
      <c r="M159" s="1146"/>
      <c r="N159" s="1146"/>
      <c r="O159" s="1146" t="s">
        <v>236</v>
      </c>
      <c r="P159" s="1146"/>
      <c r="Q159" s="1146"/>
      <c r="R159" s="1147"/>
      <c r="S159" s="1108"/>
    </row>
    <row r="160" spans="2:21" ht="15" customHeight="1" thickBot="1" x14ac:dyDescent="0.45">
      <c r="B160" s="125" t="s">
        <v>228</v>
      </c>
      <c r="C160" s="1148"/>
      <c r="D160" s="1117"/>
      <c r="E160" s="1117"/>
      <c r="F160" s="1117"/>
      <c r="G160" s="1117"/>
      <c r="H160" s="1117"/>
      <c r="I160" s="1117"/>
      <c r="J160" s="1117"/>
      <c r="K160" s="1117"/>
      <c r="L160" s="1117"/>
      <c r="M160" s="1117"/>
      <c r="N160" s="1117"/>
      <c r="O160" s="1117"/>
      <c r="P160" s="1117"/>
      <c r="Q160" s="1117"/>
      <c r="R160" s="1143"/>
      <c r="S160" s="135"/>
      <c r="T160" s="90"/>
      <c r="U160" s="90"/>
    </row>
    <row r="161" spans="2:21" ht="15" customHeight="1" x14ac:dyDescent="0.4">
      <c r="B161" s="124" t="s">
        <v>599</v>
      </c>
      <c r="C161" s="1114" t="s">
        <v>192</v>
      </c>
      <c r="D161" s="1115"/>
      <c r="E161" s="1115"/>
      <c r="F161" s="1115"/>
      <c r="G161" s="1115" t="s">
        <v>193</v>
      </c>
      <c r="H161" s="1115"/>
      <c r="I161" s="1115"/>
      <c r="J161" s="1115"/>
      <c r="K161" s="1115" t="s">
        <v>194</v>
      </c>
      <c r="L161" s="1115"/>
      <c r="M161" s="1115"/>
      <c r="N161" s="1115"/>
      <c r="O161" s="1115" t="s">
        <v>195</v>
      </c>
      <c r="P161" s="1115"/>
      <c r="Q161" s="1115"/>
      <c r="R161" s="1116"/>
      <c r="S161" s="1108" t="s">
        <v>245</v>
      </c>
    </row>
    <row r="162" spans="2:21" ht="15" customHeight="1" x14ac:dyDescent="0.4">
      <c r="B162" s="125" t="s">
        <v>228</v>
      </c>
      <c r="C162" s="1122"/>
      <c r="D162" s="1123"/>
      <c r="E162" s="1123"/>
      <c r="F162" s="1123"/>
      <c r="G162" s="1123"/>
      <c r="H162" s="1123"/>
      <c r="I162" s="1123"/>
      <c r="J162" s="1123"/>
      <c r="K162" s="1123"/>
      <c r="L162" s="1123"/>
      <c r="M162" s="1123"/>
      <c r="N162" s="1123"/>
      <c r="O162" s="1123"/>
      <c r="P162" s="1123"/>
      <c r="Q162" s="1123"/>
      <c r="R162" s="1144"/>
      <c r="S162" s="1108"/>
      <c r="T162" s="90"/>
      <c r="U162" s="90"/>
    </row>
    <row r="163" spans="2:21" ht="15" customHeight="1" thickBot="1" x14ac:dyDescent="0.45">
      <c r="B163" s="126" t="s">
        <v>200</v>
      </c>
      <c r="C163" s="1109" t="s">
        <v>239</v>
      </c>
      <c r="D163" s="1110"/>
      <c r="E163" s="1110"/>
      <c r="F163" s="1110"/>
      <c r="G163" s="1110" t="s">
        <v>238</v>
      </c>
      <c r="H163" s="1110"/>
      <c r="I163" s="1110"/>
      <c r="J163" s="1110"/>
      <c r="K163" s="1110" t="s">
        <v>237</v>
      </c>
      <c r="L163" s="1110"/>
      <c r="M163" s="1110"/>
      <c r="N163" s="1110"/>
      <c r="O163" s="1110" t="s">
        <v>236</v>
      </c>
      <c r="P163" s="1110"/>
      <c r="Q163" s="1110"/>
      <c r="R163" s="1111"/>
      <c r="S163" s="1108"/>
    </row>
    <row r="165" spans="2:21" x14ac:dyDescent="0.4">
      <c r="B165" s="37"/>
    </row>
    <row r="166" spans="2:21" x14ac:dyDescent="0.4">
      <c r="B166" s="37"/>
    </row>
  </sheetData>
  <mergeCells count="135">
    <mergeCell ref="S120:S133"/>
    <mergeCell ref="S134:S141"/>
    <mergeCell ref="S142:S149"/>
    <mergeCell ref="C140:F140"/>
    <mergeCell ref="G140:J140"/>
    <mergeCell ref="K140:N140"/>
    <mergeCell ref="O140:R140"/>
    <mergeCell ref="C141:F141"/>
    <mergeCell ref="G141:J141"/>
    <mergeCell ref="K141:N141"/>
    <mergeCell ref="O141:R141"/>
    <mergeCell ref="C138:F138"/>
    <mergeCell ref="G138:J138"/>
    <mergeCell ref="K138:N138"/>
    <mergeCell ref="O138:R138"/>
    <mergeCell ref="C139:F139"/>
    <mergeCell ref="G139:J139"/>
    <mergeCell ref="K139:N139"/>
    <mergeCell ref="O139:R139"/>
    <mergeCell ref="C136:F136"/>
    <mergeCell ref="G136:J136"/>
    <mergeCell ref="K136:N136"/>
    <mergeCell ref="O136:R136"/>
    <mergeCell ref="C137:F137"/>
    <mergeCell ref="G137:J137"/>
    <mergeCell ref="K137:N137"/>
    <mergeCell ref="O137:R137"/>
    <mergeCell ref="C134:F134"/>
    <mergeCell ref="G134:J134"/>
    <mergeCell ref="K134:N134"/>
    <mergeCell ref="O134:R134"/>
    <mergeCell ref="C135:F135"/>
    <mergeCell ref="G135:J135"/>
    <mergeCell ref="K135:N135"/>
    <mergeCell ref="O135:R135"/>
    <mergeCell ref="E79:H80"/>
    <mergeCell ref="E95:H96"/>
    <mergeCell ref="E93:H94"/>
    <mergeCell ref="E91:H92"/>
    <mergeCell ref="E89:H90"/>
    <mergeCell ref="C95:C96"/>
    <mergeCell ref="C73:C74"/>
    <mergeCell ref="C85:C86"/>
    <mergeCell ref="C87:C88"/>
    <mergeCell ref="C89:C90"/>
    <mergeCell ref="C91:C92"/>
    <mergeCell ref="C93:C94"/>
    <mergeCell ref="C75:C76"/>
    <mergeCell ref="C77:C78"/>
    <mergeCell ref="C79:C80"/>
    <mergeCell ref="C81:C82"/>
    <mergeCell ref="C83:C84"/>
    <mergeCell ref="C162:F162"/>
    <mergeCell ref="C152:F152"/>
    <mergeCell ref="C155:F155"/>
    <mergeCell ref="C156:F156"/>
    <mergeCell ref="G156:J156"/>
    <mergeCell ref="C154:F154"/>
    <mergeCell ref="G154:J154"/>
    <mergeCell ref="G153:J153"/>
    <mergeCell ref="C153:F153"/>
    <mergeCell ref="C157:F157"/>
    <mergeCell ref="G157:J157"/>
    <mergeCell ref="O160:R160"/>
    <mergeCell ref="O162:R162"/>
    <mergeCell ref="C159:F159"/>
    <mergeCell ref="G159:J159"/>
    <mergeCell ref="K159:N159"/>
    <mergeCell ref="O159:R159"/>
    <mergeCell ref="O152:R152"/>
    <mergeCell ref="O155:R155"/>
    <mergeCell ref="K152:N152"/>
    <mergeCell ref="K162:N162"/>
    <mergeCell ref="K153:N153"/>
    <mergeCell ref="K156:N156"/>
    <mergeCell ref="O156:R156"/>
    <mergeCell ref="O153:R153"/>
    <mergeCell ref="K154:N154"/>
    <mergeCell ref="O154:R154"/>
    <mergeCell ref="K155:N155"/>
    <mergeCell ref="K157:N157"/>
    <mergeCell ref="O157:R157"/>
    <mergeCell ref="G152:J152"/>
    <mergeCell ref="G155:J155"/>
    <mergeCell ref="G160:J160"/>
    <mergeCell ref="G162:J162"/>
    <mergeCell ref="C160:F160"/>
    <mergeCell ref="E6:F6"/>
    <mergeCell ref="E7:F7"/>
    <mergeCell ref="E8:F8"/>
    <mergeCell ref="E9:F9"/>
    <mergeCell ref="G6:N6"/>
    <mergeCell ref="G7:N7"/>
    <mergeCell ref="G8:N8"/>
    <mergeCell ref="G9:N9"/>
    <mergeCell ref="S150:S153"/>
    <mergeCell ref="K151:N151"/>
    <mergeCell ref="G150:J150"/>
    <mergeCell ref="K150:N150"/>
    <mergeCell ref="O151:R151"/>
    <mergeCell ref="C151:F151"/>
    <mergeCell ref="G151:J151"/>
    <mergeCell ref="E77:H78"/>
    <mergeCell ref="E75:H76"/>
    <mergeCell ref="E73:H74"/>
    <mergeCell ref="C150:F150"/>
    <mergeCell ref="O150:R150"/>
    <mergeCell ref="E87:H88"/>
    <mergeCell ref="E85:H86"/>
    <mergeCell ref="E83:H84"/>
    <mergeCell ref="E81:H82"/>
    <mergeCell ref="C142:F142"/>
    <mergeCell ref="G142:J142"/>
    <mergeCell ref="K142:N142"/>
    <mergeCell ref="O142:R142"/>
    <mergeCell ref="C143:F143"/>
    <mergeCell ref="G143:J143"/>
    <mergeCell ref="K143:N143"/>
    <mergeCell ref="O143:R143"/>
    <mergeCell ref="S161:S163"/>
    <mergeCell ref="S154:S156"/>
    <mergeCell ref="C163:F163"/>
    <mergeCell ref="G163:J163"/>
    <mergeCell ref="K163:N163"/>
    <mergeCell ref="S157:S159"/>
    <mergeCell ref="O163:R163"/>
    <mergeCell ref="C158:F158"/>
    <mergeCell ref="G158:J158"/>
    <mergeCell ref="K158:N158"/>
    <mergeCell ref="O158:R158"/>
    <mergeCell ref="C161:F161"/>
    <mergeCell ref="G161:J161"/>
    <mergeCell ref="K161:N161"/>
    <mergeCell ref="O161:R161"/>
    <mergeCell ref="K160:N160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FF3457-1BFC-4574-96BC-F8614874199D}">
  <dimension ref="B2:T180"/>
  <sheetViews>
    <sheetView topLeftCell="A134" zoomScale="80" zoomScaleNormal="80" workbookViewId="0">
      <selection activeCell="F141" sqref="F141"/>
    </sheetView>
  </sheetViews>
  <sheetFormatPr defaultRowHeight="15.6" x14ac:dyDescent="0.4"/>
  <cols>
    <col min="1" max="1" width="1.8984375" style="35" customWidth="1"/>
    <col min="2" max="2" width="13.09765625" style="35" customWidth="1"/>
    <col min="3" max="3" width="6.69921875" style="90" customWidth="1"/>
    <col min="4" max="4" width="15.69921875" style="90" customWidth="1"/>
    <col min="5" max="5" width="20.69921875" style="35" customWidth="1"/>
    <col min="6" max="6" width="55.69921875" style="35" customWidth="1"/>
    <col min="7" max="7" width="35.69921875" style="35" customWidth="1"/>
    <col min="8" max="13" width="6.69921875" style="90" customWidth="1"/>
    <col min="14" max="14" width="6.69921875" style="422" customWidth="1"/>
    <col min="15" max="18" width="6.69921875" style="539" customWidth="1"/>
    <col min="19" max="19" width="6.69921875" style="90" customWidth="1"/>
    <col min="20" max="22" width="6.69921875" style="35" customWidth="1"/>
    <col min="23" max="16384" width="8.796875" style="35"/>
  </cols>
  <sheetData>
    <row r="2" spans="3:5" x14ac:dyDescent="0.4">
      <c r="C2" s="81" t="s">
        <v>720</v>
      </c>
    </row>
    <row r="3" spans="3:5" x14ac:dyDescent="0.4">
      <c r="C3" s="81" t="s">
        <v>721</v>
      </c>
    </row>
    <row r="4" spans="3:5" x14ac:dyDescent="0.4">
      <c r="D4" s="324" t="s">
        <v>722</v>
      </c>
      <c r="E4" s="35" t="s">
        <v>723</v>
      </c>
    </row>
    <row r="5" spans="3:5" x14ac:dyDescent="0.4">
      <c r="D5" s="324" t="s">
        <v>724</v>
      </c>
      <c r="E5" s="35" t="s">
        <v>725</v>
      </c>
    </row>
    <row r="6" spans="3:5" x14ac:dyDescent="0.4">
      <c r="D6" s="324" t="s">
        <v>726</v>
      </c>
      <c r="E6" s="35" t="s">
        <v>734</v>
      </c>
    </row>
    <row r="7" spans="3:5" x14ac:dyDescent="0.4">
      <c r="D7" s="324" t="s">
        <v>728</v>
      </c>
      <c r="E7" s="35" t="s">
        <v>729</v>
      </c>
    </row>
    <row r="8" spans="3:5" x14ac:dyDescent="0.4">
      <c r="D8" s="324" t="s">
        <v>743</v>
      </c>
      <c r="E8" s="35" t="s">
        <v>744</v>
      </c>
    </row>
    <row r="9" spans="3:5" x14ac:dyDescent="0.4">
      <c r="D9" s="59" t="s">
        <v>727</v>
      </c>
    </row>
    <row r="10" spans="3:5" x14ac:dyDescent="0.4">
      <c r="C10" s="81" t="s">
        <v>730</v>
      </c>
    </row>
    <row r="11" spans="3:5" x14ac:dyDescent="0.4">
      <c r="D11" s="324" t="s">
        <v>754</v>
      </c>
      <c r="E11" s="35" t="s">
        <v>755</v>
      </c>
    </row>
    <row r="12" spans="3:5" x14ac:dyDescent="0.4">
      <c r="D12" s="324" t="s">
        <v>731</v>
      </c>
      <c r="E12" s="35" t="s">
        <v>732</v>
      </c>
    </row>
    <row r="13" spans="3:5" x14ac:dyDescent="0.4">
      <c r="D13" s="324" t="s">
        <v>733</v>
      </c>
      <c r="E13" s="35" t="s">
        <v>738</v>
      </c>
    </row>
    <row r="14" spans="3:5" x14ac:dyDescent="0.4">
      <c r="D14" s="324" t="s">
        <v>745</v>
      </c>
      <c r="E14" s="35" t="s">
        <v>746</v>
      </c>
    </row>
    <row r="15" spans="3:5" x14ac:dyDescent="0.4">
      <c r="C15" s="81" t="s">
        <v>735</v>
      </c>
    </row>
    <row r="16" spans="3:5" x14ac:dyDescent="0.4">
      <c r="D16" s="324" t="s">
        <v>741</v>
      </c>
      <c r="E16" s="35" t="s">
        <v>742</v>
      </c>
    </row>
    <row r="17" spans="2:19" x14ac:dyDescent="0.4">
      <c r="D17" s="324" t="s">
        <v>736</v>
      </c>
      <c r="E17" s="35" t="s">
        <v>740</v>
      </c>
    </row>
    <row r="18" spans="2:19" x14ac:dyDescent="0.4">
      <c r="D18" s="324" t="s">
        <v>737</v>
      </c>
      <c r="E18" s="35" t="s">
        <v>739</v>
      </c>
    </row>
    <row r="19" spans="2:19" x14ac:dyDescent="0.4">
      <c r="D19" s="324" t="s">
        <v>747</v>
      </c>
      <c r="E19" s="35" t="s">
        <v>748</v>
      </c>
    </row>
    <row r="20" spans="2:19" x14ac:dyDescent="0.4">
      <c r="D20" s="80"/>
    </row>
    <row r="21" spans="2:19" x14ac:dyDescent="0.4">
      <c r="D21" s="80"/>
    </row>
    <row r="22" spans="2:19" x14ac:dyDescent="0.4">
      <c r="C22" s="81" t="s">
        <v>719</v>
      </c>
      <c r="D22" s="81"/>
    </row>
    <row r="23" spans="2:19" s="80" customFormat="1" x14ac:dyDescent="0.4">
      <c r="B23" s="1020"/>
      <c r="C23" s="80" t="s">
        <v>344</v>
      </c>
      <c r="H23" s="90"/>
      <c r="I23" s="90"/>
      <c r="J23" s="90"/>
      <c r="K23" s="90"/>
      <c r="L23" s="90"/>
      <c r="M23" s="90"/>
      <c r="N23" s="422"/>
      <c r="O23" s="539"/>
      <c r="P23" s="539"/>
      <c r="Q23" s="539"/>
      <c r="R23" s="539"/>
      <c r="S23" s="90"/>
    </row>
    <row r="24" spans="2:19" s="80" customFormat="1" x14ac:dyDescent="0.4">
      <c r="B24" s="1020"/>
      <c r="C24" s="80" t="s">
        <v>345</v>
      </c>
      <c r="H24" s="90"/>
      <c r="I24" s="90"/>
      <c r="J24" s="90"/>
      <c r="K24" s="90"/>
      <c r="L24" s="90"/>
      <c r="M24" s="90"/>
      <c r="N24" s="422"/>
      <c r="O24" s="539"/>
      <c r="P24" s="539"/>
      <c r="Q24" s="539"/>
      <c r="R24" s="539"/>
      <c r="S24" s="90"/>
    </row>
    <row r="25" spans="2:19" s="80" customFormat="1" ht="16.2" thickBot="1" x14ac:dyDescent="0.45">
      <c r="B25" s="1020"/>
      <c r="H25" s="90"/>
      <c r="I25" s="90"/>
      <c r="J25" s="90"/>
      <c r="K25" s="90"/>
      <c r="L25" s="90"/>
      <c r="M25" s="90"/>
      <c r="N25" s="422"/>
      <c r="O25" s="539"/>
      <c r="P25" s="539"/>
      <c r="Q25" s="539"/>
      <c r="R25" s="539"/>
      <c r="S25" s="90"/>
    </row>
    <row r="26" spans="2:19" s="80" customFormat="1" ht="18" customHeight="1" x14ac:dyDescent="0.4">
      <c r="B26" s="1020"/>
      <c r="C26" s="1194" t="s">
        <v>613</v>
      </c>
      <c r="D26" s="1196" t="s">
        <v>302</v>
      </c>
      <c r="E26" s="1196" t="s">
        <v>223</v>
      </c>
      <c r="F26" s="1196" t="s">
        <v>1</v>
      </c>
      <c r="G26" s="1203" t="s">
        <v>30</v>
      </c>
      <c r="H26" s="1198" t="s">
        <v>620</v>
      </c>
      <c r="I26" s="1132"/>
      <c r="J26" s="1132"/>
      <c r="K26" s="1132"/>
      <c r="L26" s="1132"/>
      <c r="M26" s="1132"/>
      <c r="N26" s="1199"/>
      <c r="O26" s="1199"/>
      <c r="P26" s="1199"/>
      <c r="Q26" s="1199"/>
      <c r="R26" s="1199"/>
      <c r="S26" s="1140"/>
    </row>
    <row r="27" spans="2:19" ht="18" customHeight="1" thickBot="1" x14ac:dyDescent="0.45">
      <c r="C27" s="1195"/>
      <c r="D27" s="1197"/>
      <c r="E27" s="1197"/>
      <c r="F27" s="1197"/>
      <c r="G27" s="1204"/>
      <c r="H27" s="547" t="s">
        <v>40</v>
      </c>
      <c r="I27" s="533" t="s">
        <v>614</v>
      </c>
      <c r="J27" s="533" t="s">
        <v>615</v>
      </c>
      <c r="K27" s="533" t="s">
        <v>616</v>
      </c>
      <c r="L27" s="533" t="s">
        <v>617</v>
      </c>
      <c r="M27" s="533" t="s">
        <v>618</v>
      </c>
      <c r="N27" s="533" t="s">
        <v>619</v>
      </c>
      <c r="O27" s="533" t="s">
        <v>1042</v>
      </c>
      <c r="P27" s="533" t="s">
        <v>1435</v>
      </c>
      <c r="Q27" s="533" t="s">
        <v>1436</v>
      </c>
      <c r="R27" s="533" t="s">
        <v>1437</v>
      </c>
      <c r="S27" s="534" t="s">
        <v>1438</v>
      </c>
    </row>
    <row r="28" spans="2:19" ht="78" x14ac:dyDescent="0.4">
      <c r="B28" s="1170" t="s">
        <v>2370</v>
      </c>
      <c r="C28" s="1032">
        <v>0</v>
      </c>
      <c r="D28" s="294"/>
      <c r="E28" s="325" t="s">
        <v>2400</v>
      </c>
      <c r="F28" s="325" t="s">
        <v>2401</v>
      </c>
      <c r="G28" s="1043" t="s">
        <v>2399</v>
      </c>
      <c r="H28" s="289"/>
      <c r="I28" s="294"/>
      <c r="J28" s="294"/>
      <c r="K28" s="294"/>
      <c r="L28" s="294"/>
      <c r="M28" s="294"/>
      <c r="N28" s="423"/>
      <c r="O28" s="542"/>
      <c r="P28" s="542"/>
      <c r="Q28" s="542"/>
      <c r="R28" s="542"/>
      <c r="S28" s="71"/>
    </row>
    <row r="29" spans="2:19" ht="171.6" x14ac:dyDescent="0.4">
      <c r="B29" s="1171"/>
      <c r="C29" s="1033">
        <v>1</v>
      </c>
      <c r="D29" s="295"/>
      <c r="E29" s="128" t="s">
        <v>2403</v>
      </c>
      <c r="F29" s="296" t="s">
        <v>1956</v>
      </c>
      <c r="G29" s="297" t="s">
        <v>612</v>
      </c>
      <c r="H29" s="290"/>
      <c r="I29" s="295"/>
      <c r="J29" s="295"/>
      <c r="K29" s="295"/>
      <c r="L29" s="295"/>
      <c r="M29" s="295"/>
      <c r="N29" s="424"/>
      <c r="O29" s="544"/>
      <c r="P29" s="544"/>
      <c r="Q29" s="544"/>
      <c r="R29" s="544"/>
      <c r="S29" s="169"/>
    </row>
    <row r="30" spans="2:19" ht="78" x14ac:dyDescent="0.4">
      <c r="B30" s="1171"/>
      <c r="C30" s="1033">
        <v>2</v>
      </c>
      <c r="D30" s="295"/>
      <c r="E30" s="128" t="s">
        <v>759</v>
      </c>
      <c r="F30" s="296" t="s">
        <v>1765</v>
      </c>
      <c r="G30" s="334" t="s">
        <v>2460</v>
      </c>
      <c r="H30" s="290"/>
      <c r="I30" s="295"/>
      <c r="J30" s="295"/>
      <c r="K30" s="295"/>
      <c r="L30" s="295"/>
      <c r="M30" s="295"/>
      <c r="N30" s="424"/>
      <c r="O30" s="544"/>
      <c r="P30" s="544"/>
      <c r="Q30" s="544"/>
      <c r="R30" s="544"/>
      <c r="S30" s="169"/>
    </row>
    <row r="31" spans="2:19" ht="171.6" x14ac:dyDescent="0.4">
      <c r="B31" s="1171"/>
      <c r="C31" s="1033">
        <v>3</v>
      </c>
      <c r="D31" s="295"/>
      <c r="E31" s="296" t="s">
        <v>2402</v>
      </c>
      <c r="F31" s="1042" t="s">
        <v>2701</v>
      </c>
      <c r="G31" s="334" t="s">
        <v>2675</v>
      </c>
      <c r="H31" s="290"/>
      <c r="I31" s="295"/>
      <c r="J31" s="295"/>
      <c r="K31" s="295"/>
      <c r="L31" s="295"/>
      <c r="M31" s="295"/>
      <c r="N31" s="424"/>
      <c r="O31" s="544"/>
      <c r="P31" s="544"/>
      <c r="Q31" s="544"/>
      <c r="R31" s="544"/>
      <c r="S31" s="169"/>
    </row>
    <row r="32" spans="2:19" ht="125.4" thickBot="1" x14ac:dyDescent="0.45">
      <c r="B32" s="1171"/>
      <c r="C32" s="1059">
        <v>4</v>
      </c>
      <c r="D32" s="1002"/>
      <c r="E32" s="134" t="s">
        <v>2404</v>
      </c>
      <c r="F32" s="1054" t="s">
        <v>2405</v>
      </c>
      <c r="G32" s="1060" t="s">
        <v>2406</v>
      </c>
      <c r="H32" s="290"/>
      <c r="I32" s="295"/>
      <c r="J32" s="295"/>
      <c r="K32" s="295"/>
      <c r="L32" s="295"/>
      <c r="M32" s="295"/>
      <c r="N32" s="424"/>
      <c r="O32" s="544"/>
      <c r="P32" s="544"/>
      <c r="Q32" s="544"/>
      <c r="R32" s="544"/>
      <c r="S32" s="169"/>
    </row>
    <row r="33" spans="2:19" x14ac:dyDescent="0.4">
      <c r="B33" s="1171"/>
      <c r="C33" s="1032">
        <v>5</v>
      </c>
      <c r="D33" s="1175" t="s">
        <v>1118</v>
      </c>
      <c r="E33" s="407" t="s">
        <v>1289</v>
      </c>
      <c r="F33" s="407" t="s">
        <v>1119</v>
      </c>
      <c r="G33" s="1036" t="s">
        <v>1121</v>
      </c>
      <c r="H33" s="290"/>
      <c r="I33" s="295"/>
      <c r="J33" s="295"/>
      <c r="K33" s="295"/>
      <c r="L33" s="295"/>
      <c r="M33" s="295"/>
      <c r="N33" s="424"/>
      <c r="O33" s="544"/>
      <c r="P33" s="544"/>
      <c r="Q33" s="544"/>
      <c r="R33" s="544"/>
      <c r="S33" s="169"/>
    </row>
    <row r="34" spans="2:19" x14ac:dyDescent="0.4">
      <c r="B34" s="1171"/>
      <c r="C34" s="1033">
        <v>6</v>
      </c>
      <c r="D34" s="1176"/>
      <c r="E34" s="408" t="s">
        <v>1290</v>
      </c>
      <c r="F34" s="408" t="s">
        <v>1120</v>
      </c>
      <c r="G34" s="409" t="s">
        <v>1122</v>
      </c>
      <c r="H34" s="290"/>
      <c r="I34" s="295"/>
      <c r="J34" s="295"/>
      <c r="K34" s="295"/>
      <c r="L34" s="295"/>
      <c r="M34" s="295"/>
      <c r="N34" s="424"/>
      <c r="O34" s="544"/>
      <c r="P34" s="544"/>
      <c r="Q34" s="544"/>
      <c r="R34" s="544"/>
      <c r="S34" s="169"/>
    </row>
    <row r="35" spans="2:19" x14ac:dyDescent="0.4">
      <c r="B35" s="1171"/>
      <c r="C35" s="1033">
        <v>7</v>
      </c>
      <c r="D35" s="1176"/>
      <c r="E35" s="408" t="s">
        <v>1291</v>
      </c>
      <c r="F35" s="408" t="s">
        <v>2447</v>
      </c>
      <c r="G35" s="409" t="s">
        <v>1123</v>
      </c>
      <c r="H35" s="290"/>
      <c r="I35" s="295"/>
      <c r="J35" s="295"/>
      <c r="K35" s="295"/>
      <c r="L35" s="295"/>
      <c r="M35" s="295"/>
      <c r="N35" s="424"/>
      <c r="O35" s="544"/>
      <c r="P35" s="544"/>
      <c r="Q35" s="544"/>
      <c r="R35" s="544"/>
      <c r="S35" s="169"/>
    </row>
    <row r="36" spans="2:19" x14ac:dyDescent="0.4">
      <c r="B36" s="1171"/>
      <c r="C36" s="1033">
        <v>8</v>
      </c>
      <c r="D36" s="1176"/>
      <c r="E36" s="420" t="s">
        <v>1292</v>
      </c>
      <c r="F36" s="408" t="s">
        <v>2445</v>
      </c>
      <c r="G36" s="409" t="s">
        <v>1124</v>
      </c>
      <c r="H36" s="290"/>
      <c r="I36" s="295"/>
      <c r="J36" s="295"/>
      <c r="K36" s="295"/>
      <c r="L36" s="295"/>
      <c r="M36" s="295"/>
      <c r="N36" s="424"/>
      <c r="O36" s="544"/>
      <c r="P36" s="544"/>
      <c r="Q36" s="544"/>
      <c r="R36" s="544"/>
      <c r="S36" s="169"/>
    </row>
    <row r="37" spans="2:19" ht="16.2" thickBot="1" x14ac:dyDescent="0.45">
      <c r="B37" s="1172"/>
      <c r="C37" s="1034">
        <v>9</v>
      </c>
      <c r="D37" s="1177"/>
      <c r="E37" s="1037" t="s">
        <v>1293</v>
      </c>
      <c r="F37" s="410" t="s">
        <v>2446</v>
      </c>
      <c r="G37" s="411" t="s">
        <v>1294</v>
      </c>
      <c r="H37" s="291"/>
      <c r="I37" s="292"/>
      <c r="J37" s="292"/>
      <c r="K37" s="292"/>
      <c r="L37" s="292"/>
      <c r="M37" s="292"/>
      <c r="N37" s="425"/>
      <c r="O37" s="546"/>
      <c r="P37" s="546"/>
      <c r="Q37" s="546"/>
      <c r="R37" s="546"/>
      <c r="S37" s="293"/>
    </row>
    <row r="38" spans="2:19" ht="17.399999999999999" customHeight="1" x14ac:dyDescent="0.4">
      <c r="B38" s="1167" t="s">
        <v>2369</v>
      </c>
      <c r="C38" s="1028">
        <v>10</v>
      </c>
      <c r="D38" s="1186" t="s">
        <v>349</v>
      </c>
      <c r="E38" s="152" t="s">
        <v>646</v>
      </c>
      <c r="F38" s="128" t="s">
        <v>1039</v>
      </c>
      <c r="G38" s="297" t="s">
        <v>346</v>
      </c>
      <c r="H38" s="301"/>
      <c r="I38" s="302"/>
      <c r="J38" s="302"/>
      <c r="K38" s="302"/>
      <c r="L38" s="302"/>
      <c r="M38" s="302"/>
      <c r="N38" s="431"/>
      <c r="O38" s="569">
        <v>257</v>
      </c>
      <c r="P38" s="559"/>
      <c r="Q38" s="572">
        <v>276</v>
      </c>
      <c r="R38" s="431"/>
      <c r="S38" s="519">
        <v>262</v>
      </c>
    </row>
    <row r="39" spans="2:19" x14ac:dyDescent="0.4">
      <c r="B39" s="1168"/>
      <c r="C39" s="91">
        <v>11</v>
      </c>
      <c r="D39" s="1173"/>
      <c r="E39" s="128" t="s">
        <v>647</v>
      </c>
      <c r="F39" s="128" t="s">
        <v>1040</v>
      </c>
      <c r="G39" s="297" t="s">
        <v>348</v>
      </c>
      <c r="H39" s="303"/>
      <c r="I39" s="304"/>
      <c r="J39" s="304"/>
      <c r="K39" s="304"/>
      <c r="L39" s="304"/>
      <c r="M39" s="304"/>
      <c r="N39" s="432"/>
      <c r="O39" s="39">
        <v>1395</v>
      </c>
      <c r="P39" s="560"/>
      <c r="Q39" s="573">
        <v>1416</v>
      </c>
      <c r="R39" s="432"/>
      <c r="S39" s="520">
        <v>1395</v>
      </c>
    </row>
    <row r="40" spans="2:19" x14ac:dyDescent="0.4">
      <c r="B40" s="1168"/>
      <c r="C40" s="91">
        <v>12</v>
      </c>
      <c r="D40" s="1173"/>
      <c r="E40" s="128" t="s">
        <v>648</v>
      </c>
      <c r="F40" s="128" t="s">
        <v>1041</v>
      </c>
      <c r="G40" s="297" t="s">
        <v>347</v>
      </c>
      <c r="H40" s="303"/>
      <c r="I40" s="304"/>
      <c r="J40" s="304"/>
      <c r="K40" s="304"/>
      <c r="L40" s="304"/>
      <c r="M40" s="304"/>
      <c r="N40" s="432"/>
      <c r="O40" s="39">
        <v>2473</v>
      </c>
      <c r="P40" s="560"/>
      <c r="Q40" s="573">
        <v>2498</v>
      </c>
      <c r="R40" s="432"/>
      <c r="S40" s="520">
        <v>2469</v>
      </c>
    </row>
    <row r="41" spans="2:19" x14ac:dyDescent="0.4">
      <c r="B41" s="1168"/>
      <c r="C41" s="91">
        <v>13</v>
      </c>
      <c r="D41" s="1173"/>
      <c r="E41" s="211" t="s">
        <v>649</v>
      </c>
      <c r="F41" s="211" t="s">
        <v>593</v>
      </c>
      <c r="G41" s="298" t="s">
        <v>346</v>
      </c>
      <c r="H41" s="303"/>
      <c r="I41" s="304"/>
      <c r="J41" s="304"/>
      <c r="K41" s="304"/>
      <c r="L41" s="304"/>
      <c r="M41" s="304"/>
      <c r="N41" s="432"/>
      <c r="O41" s="39">
        <v>280</v>
      </c>
      <c r="P41" s="560"/>
      <c r="Q41" s="573">
        <v>262</v>
      </c>
      <c r="R41" s="432"/>
      <c r="S41" s="520">
        <v>268</v>
      </c>
    </row>
    <row r="42" spans="2:19" x14ac:dyDescent="0.4">
      <c r="B42" s="1168"/>
      <c r="C42" s="91">
        <v>14</v>
      </c>
      <c r="D42" s="1173"/>
      <c r="E42" s="211" t="s">
        <v>650</v>
      </c>
      <c r="F42" s="211" t="s">
        <v>594</v>
      </c>
      <c r="G42" s="298" t="s">
        <v>348</v>
      </c>
      <c r="H42" s="303"/>
      <c r="I42" s="304"/>
      <c r="J42" s="304"/>
      <c r="K42" s="304"/>
      <c r="L42" s="304"/>
      <c r="M42" s="304"/>
      <c r="N42" s="432"/>
      <c r="O42" s="39">
        <v>1419</v>
      </c>
      <c r="P42" s="560"/>
      <c r="Q42" s="573">
        <v>1394</v>
      </c>
      <c r="R42" s="432"/>
      <c r="S42" s="520">
        <v>1402</v>
      </c>
    </row>
    <row r="43" spans="2:19" ht="16.2" thickBot="1" x14ac:dyDescent="0.45">
      <c r="B43" s="1168"/>
      <c r="C43" s="1029">
        <v>15</v>
      </c>
      <c r="D43" s="1173"/>
      <c r="E43" s="490" t="s">
        <v>651</v>
      </c>
      <c r="F43" s="490" t="s">
        <v>595</v>
      </c>
      <c r="G43" s="491" t="s">
        <v>347</v>
      </c>
      <c r="H43" s="487"/>
      <c r="I43" s="488"/>
      <c r="J43" s="488"/>
      <c r="K43" s="488"/>
      <c r="L43" s="488"/>
      <c r="M43" s="488"/>
      <c r="N43" s="489"/>
      <c r="O43" s="570">
        <v>2498</v>
      </c>
      <c r="P43" s="561"/>
      <c r="Q43" s="574">
        <v>2467</v>
      </c>
      <c r="R43" s="489"/>
      <c r="S43" s="521">
        <v>2478</v>
      </c>
    </row>
    <row r="44" spans="2:19" x14ac:dyDescent="0.4">
      <c r="B44" s="1168"/>
      <c r="C44" s="1028">
        <v>16</v>
      </c>
      <c r="D44" s="1175" t="s">
        <v>1187</v>
      </c>
      <c r="E44" s="152" t="s">
        <v>1125</v>
      </c>
      <c r="F44" s="152" t="s">
        <v>1126</v>
      </c>
      <c r="G44" s="299" t="s">
        <v>1141</v>
      </c>
      <c r="H44" s="450"/>
      <c r="I44" s="406"/>
      <c r="J44" s="406"/>
      <c r="K44" s="406"/>
      <c r="L44" s="406"/>
      <c r="M44" s="406"/>
      <c r="N44" s="482"/>
      <c r="O44" s="406">
        <v>47985</v>
      </c>
      <c r="P44" s="562"/>
      <c r="Q44" s="482">
        <v>48140</v>
      </c>
      <c r="R44" s="482"/>
      <c r="S44" s="483">
        <v>47905</v>
      </c>
    </row>
    <row r="45" spans="2:19" x14ac:dyDescent="0.4">
      <c r="B45" s="1168"/>
      <c r="C45" s="91">
        <v>17</v>
      </c>
      <c r="D45" s="1201"/>
      <c r="E45" s="129" t="s">
        <v>1127</v>
      </c>
      <c r="F45" s="129" t="s">
        <v>1128</v>
      </c>
      <c r="G45" s="484" t="s">
        <v>1142</v>
      </c>
      <c r="H45" s="20"/>
      <c r="I45" s="15"/>
      <c r="J45" s="15"/>
      <c r="K45" s="15"/>
      <c r="L45" s="15"/>
      <c r="M45" s="15"/>
      <c r="N45" s="220"/>
      <c r="O45" s="15"/>
      <c r="P45" s="563"/>
      <c r="Q45" s="220"/>
      <c r="R45" s="220"/>
      <c r="S45" s="485"/>
    </row>
    <row r="46" spans="2:19" x14ac:dyDescent="0.4">
      <c r="B46" s="1168"/>
      <c r="C46" s="91">
        <v>18</v>
      </c>
      <c r="D46" s="1202" t="s">
        <v>1188</v>
      </c>
      <c r="E46" s="205" t="s">
        <v>1129</v>
      </c>
      <c r="F46" s="205" t="s">
        <v>1131</v>
      </c>
      <c r="G46" s="492" t="s">
        <v>1141</v>
      </c>
      <c r="H46" s="112"/>
      <c r="I46" s="456"/>
      <c r="J46" s="456"/>
      <c r="K46" s="456"/>
      <c r="L46" s="456"/>
      <c r="M46" s="456"/>
      <c r="N46" s="207"/>
      <c r="O46" s="535"/>
      <c r="P46" s="564"/>
      <c r="Q46" s="207"/>
      <c r="R46" s="207"/>
      <c r="S46" s="113"/>
    </row>
    <row r="47" spans="2:19" x14ac:dyDescent="0.4">
      <c r="B47" s="1168"/>
      <c r="C47" s="91">
        <v>19</v>
      </c>
      <c r="D47" s="1181"/>
      <c r="E47" s="205" t="s">
        <v>1130</v>
      </c>
      <c r="F47" s="205" t="s">
        <v>1132</v>
      </c>
      <c r="G47" s="492" t="s">
        <v>1142</v>
      </c>
      <c r="H47" s="114"/>
      <c r="I47" s="452"/>
      <c r="J47" s="452"/>
      <c r="K47" s="452"/>
      <c r="L47" s="452"/>
      <c r="M47" s="452"/>
      <c r="N47" s="212"/>
      <c r="O47" s="531">
        <v>50037</v>
      </c>
      <c r="P47" s="565"/>
      <c r="Q47" s="212">
        <v>49913</v>
      </c>
      <c r="R47" s="212"/>
      <c r="S47" s="454">
        <v>49883</v>
      </c>
    </row>
    <row r="48" spans="2:19" ht="18" customHeight="1" x14ac:dyDescent="0.4">
      <c r="B48" s="1168"/>
      <c r="C48" s="1030">
        <v>20</v>
      </c>
      <c r="D48" s="1200" t="s">
        <v>1189</v>
      </c>
      <c r="E48" s="129" t="s">
        <v>1133</v>
      </c>
      <c r="F48" s="129" t="s">
        <v>1135</v>
      </c>
      <c r="G48" s="484" t="s">
        <v>1141</v>
      </c>
      <c r="H48" s="451"/>
      <c r="I48" s="449"/>
      <c r="J48" s="449"/>
      <c r="K48" s="449"/>
      <c r="L48" s="449"/>
      <c r="M48" s="449"/>
      <c r="N48" s="77"/>
      <c r="O48" s="528"/>
      <c r="P48" s="566"/>
      <c r="Q48" s="77"/>
      <c r="R48" s="77"/>
      <c r="S48" s="481"/>
    </row>
    <row r="49" spans="2:20" ht="18" customHeight="1" x14ac:dyDescent="0.4">
      <c r="B49" s="1168"/>
      <c r="C49" s="91">
        <v>21</v>
      </c>
      <c r="D49" s="1201"/>
      <c r="E49" s="129" t="s">
        <v>1134</v>
      </c>
      <c r="F49" s="129" t="s">
        <v>1136</v>
      </c>
      <c r="G49" s="484" t="s">
        <v>1142</v>
      </c>
      <c r="H49" s="460"/>
      <c r="I49" s="457"/>
      <c r="J49" s="457"/>
      <c r="K49" s="457"/>
      <c r="L49" s="457"/>
      <c r="M49" s="457"/>
      <c r="N49" s="461"/>
      <c r="O49" s="530">
        <v>49881</v>
      </c>
      <c r="P49" s="540"/>
      <c r="Q49" s="536">
        <v>49878</v>
      </c>
      <c r="R49" s="536"/>
      <c r="S49" s="459">
        <v>50113</v>
      </c>
    </row>
    <row r="50" spans="2:20" ht="18" customHeight="1" x14ac:dyDescent="0.4">
      <c r="B50" s="1168"/>
      <c r="C50" s="1030">
        <v>22</v>
      </c>
      <c r="D50" s="1180" t="s">
        <v>1190</v>
      </c>
      <c r="E50" s="205" t="s">
        <v>1137</v>
      </c>
      <c r="F50" s="205" t="s">
        <v>1139</v>
      </c>
      <c r="G50" s="492" t="s">
        <v>1141</v>
      </c>
      <c r="H50" s="114"/>
      <c r="I50" s="452"/>
      <c r="J50" s="452"/>
      <c r="K50" s="452"/>
      <c r="L50" s="456"/>
      <c r="M50" s="452"/>
      <c r="N50" s="212"/>
      <c r="O50" s="531"/>
      <c r="P50" s="565"/>
      <c r="Q50" s="212"/>
      <c r="R50" s="212"/>
      <c r="S50" s="454"/>
    </row>
    <row r="51" spans="2:20" ht="18" customHeight="1" thickBot="1" x14ac:dyDescent="0.45">
      <c r="B51" s="1168"/>
      <c r="C51" s="1029">
        <v>23</v>
      </c>
      <c r="D51" s="1181"/>
      <c r="E51" s="493" t="s">
        <v>1138</v>
      </c>
      <c r="F51" s="493" t="s">
        <v>1140</v>
      </c>
      <c r="G51" s="494" t="s">
        <v>1142</v>
      </c>
      <c r="H51" s="495"/>
      <c r="I51" s="458"/>
      <c r="J51" s="458"/>
      <c r="K51" s="458"/>
      <c r="L51" s="458"/>
      <c r="M51" s="458"/>
      <c r="N51" s="496"/>
      <c r="O51" s="458">
        <v>50030</v>
      </c>
      <c r="P51" s="567"/>
      <c r="Q51" s="496">
        <v>49880</v>
      </c>
      <c r="R51" s="496"/>
      <c r="S51" s="497">
        <v>50188</v>
      </c>
    </row>
    <row r="52" spans="2:20" ht="18" customHeight="1" x14ac:dyDescent="0.4">
      <c r="B52" s="1168"/>
      <c r="C52" s="1028">
        <v>24</v>
      </c>
      <c r="D52" s="1188" t="s">
        <v>1231</v>
      </c>
      <c r="E52" s="152" t="s">
        <v>1152</v>
      </c>
      <c r="F52" s="152" t="s">
        <v>1156</v>
      </c>
      <c r="G52" s="152" t="s">
        <v>1227</v>
      </c>
      <c r="H52" s="464"/>
      <c r="I52" s="464"/>
      <c r="J52" s="464"/>
      <c r="K52" s="464"/>
      <c r="L52" s="464"/>
      <c r="M52" s="464"/>
      <c r="N52" s="464"/>
      <c r="O52" s="541">
        <v>744</v>
      </c>
      <c r="P52" s="543"/>
      <c r="Q52" s="542">
        <v>741</v>
      </c>
      <c r="R52" s="542"/>
      <c r="S52" s="465">
        <v>744</v>
      </c>
      <c r="T52" s="1182"/>
    </row>
    <row r="53" spans="2:20" ht="18" customHeight="1" x14ac:dyDescent="0.4">
      <c r="B53" s="1168"/>
      <c r="C53" s="91">
        <v>25</v>
      </c>
      <c r="D53" s="1189"/>
      <c r="E53" s="128" t="s">
        <v>1153</v>
      </c>
      <c r="F53" s="128" t="s">
        <v>1157</v>
      </c>
      <c r="G53" s="128" t="s">
        <v>1228</v>
      </c>
      <c r="H53" s="463"/>
      <c r="I53" s="463"/>
      <c r="J53" s="463"/>
      <c r="K53" s="463"/>
      <c r="L53" s="463"/>
      <c r="M53" s="463"/>
      <c r="N53" s="463"/>
      <c r="O53" s="538">
        <v>3712</v>
      </c>
      <c r="P53" s="545"/>
      <c r="Q53" s="544">
        <v>3736</v>
      </c>
      <c r="R53" s="544"/>
      <c r="S53" s="466">
        <v>3714</v>
      </c>
      <c r="T53" s="1182"/>
    </row>
    <row r="54" spans="2:20" ht="18" customHeight="1" x14ac:dyDescent="0.4">
      <c r="B54" s="1168"/>
      <c r="C54" s="91">
        <v>26</v>
      </c>
      <c r="D54" s="1189"/>
      <c r="E54" s="128" t="s">
        <v>1154</v>
      </c>
      <c r="F54" s="128" t="s">
        <v>1158</v>
      </c>
      <c r="G54" s="128" t="s">
        <v>1229</v>
      </c>
      <c r="H54" s="463"/>
      <c r="I54" s="463"/>
      <c r="J54" s="463"/>
      <c r="K54" s="463"/>
      <c r="L54" s="463"/>
      <c r="M54" s="463"/>
      <c r="N54" s="463"/>
      <c r="O54" s="538"/>
      <c r="P54" s="545"/>
      <c r="Q54" s="544"/>
      <c r="R54" s="544"/>
      <c r="S54" s="466"/>
      <c r="T54" s="1182"/>
    </row>
    <row r="55" spans="2:20" ht="18" customHeight="1" x14ac:dyDescent="0.4">
      <c r="B55" s="1168"/>
      <c r="C55" s="91">
        <v>27</v>
      </c>
      <c r="D55" s="1189"/>
      <c r="E55" s="128" t="s">
        <v>1155</v>
      </c>
      <c r="F55" s="128" t="s">
        <v>1159</v>
      </c>
      <c r="G55" s="128" t="s">
        <v>1230</v>
      </c>
      <c r="H55" s="463"/>
      <c r="I55" s="463"/>
      <c r="J55" s="463"/>
      <c r="K55" s="463"/>
      <c r="L55" s="463"/>
      <c r="M55" s="463"/>
      <c r="N55" s="463"/>
      <c r="O55" s="538"/>
      <c r="P55" s="545"/>
      <c r="Q55" s="544"/>
      <c r="R55" s="544"/>
      <c r="S55" s="466"/>
      <c r="T55" s="1182"/>
    </row>
    <row r="56" spans="2:20" ht="18" customHeight="1" x14ac:dyDescent="0.4">
      <c r="B56" s="1168"/>
      <c r="C56" s="91">
        <v>28</v>
      </c>
      <c r="D56" s="1183" t="s">
        <v>1232</v>
      </c>
      <c r="E56" s="211" t="s">
        <v>1160</v>
      </c>
      <c r="F56" s="211" t="s">
        <v>1164</v>
      </c>
      <c r="G56" s="211" t="s">
        <v>1085</v>
      </c>
      <c r="H56" s="452"/>
      <c r="I56" s="452"/>
      <c r="J56" s="452"/>
      <c r="K56" s="452"/>
      <c r="L56" s="452"/>
      <c r="M56" s="452"/>
      <c r="N56" s="452"/>
      <c r="O56" s="531">
        <v>747</v>
      </c>
      <c r="P56" s="565"/>
      <c r="Q56" s="212">
        <v>747</v>
      </c>
      <c r="R56" s="212"/>
      <c r="S56" s="454">
        <v>760</v>
      </c>
    </row>
    <row r="57" spans="2:20" ht="18" customHeight="1" x14ac:dyDescent="0.4">
      <c r="B57" s="1168"/>
      <c r="C57" s="91">
        <v>29</v>
      </c>
      <c r="D57" s="1183"/>
      <c r="E57" s="211" t="s">
        <v>1161</v>
      </c>
      <c r="F57" s="211" t="s">
        <v>1165</v>
      </c>
      <c r="G57" s="211" t="s">
        <v>1084</v>
      </c>
      <c r="H57" s="452"/>
      <c r="I57" s="452"/>
      <c r="J57" s="452"/>
      <c r="K57" s="452"/>
      <c r="L57" s="452"/>
      <c r="M57" s="452"/>
      <c r="N57" s="452"/>
      <c r="O57" s="531">
        <v>3707</v>
      </c>
      <c r="P57" s="565"/>
      <c r="Q57" s="212">
        <v>3726</v>
      </c>
      <c r="R57" s="212"/>
      <c r="S57" s="454">
        <v>3738</v>
      </c>
    </row>
    <row r="58" spans="2:20" ht="18" customHeight="1" x14ac:dyDescent="0.4">
      <c r="B58" s="1168"/>
      <c r="C58" s="91">
        <v>30</v>
      </c>
      <c r="D58" s="1183"/>
      <c r="E58" s="211" t="s">
        <v>1162</v>
      </c>
      <c r="F58" s="211" t="s">
        <v>1166</v>
      </c>
      <c r="G58" s="211" t="s">
        <v>1229</v>
      </c>
      <c r="H58" s="452"/>
      <c r="I58" s="452"/>
      <c r="J58" s="452"/>
      <c r="K58" s="452"/>
      <c r="L58" s="452"/>
      <c r="M58" s="452"/>
      <c r="N58" s="452"/>
      <c r="O58" s="531"/>
      <c r="P58" s="565"/>
      <c r="Q58" s="212"/>
      <c r="R58" s="212"/>
      <c r="S58" s="454"/>
    </row>
    <row r="59" spans="2:20" ht="18" customHeight="1" x14ac:dyDescent="0.4">
      <c r="B59" s="1168"/>
      <c r="C59" s="91">
        <v>31</v>
      </c>
      <c r="D59" s="1183"/>
      <c r="E59" s="211" t="s">
        <v>1163</v>
      </c>
      <c r="F59" s="211" t="s">
        <v>1167</v>
      </c>
      <c r="G59" s="211" t="s">
        <v>1230</v>
      </c>
      <c r="H59" s="452"/>
      <c r="I59" s="452"/>
      <c r="J59" s="452"/>
      <c r="K59" s="452"/>
      <c r="L59" s="452"/>
      <c r="M59" s="452"/>
      <c r="N59" s="452"/>
      <c r="O59" s="531"/>
      <c r="P59" s="565"/>
      <c r="Q59" s="212"/>
      <c r="R59" s="212"/>
      <c r="S59" s="454"/>
    </row>
    <row r="60" spans="2:20" ht="15.6" customHeight="1" x14ac:dyDescent="0.4">
      <c r="B60" s="1168"/>
      <c r="C60" s="91">
        <v>32</v>
      </c>
      <c r="D60" s="1189" t="s">
        <v>1233</v>
      </c>
      <c r="E60" s="128" t="s">
        <v>1170</v>
      </c>
      <c r="F60" s="128" t="s">
        <v>1174</v>
      </c>
      <c r="G60" s="128" t="s">
        <v>1086</v>
      </c>
      <c r="H60" s="463"/>
      <c r="I60" s="463"/>
      <c r="J60" s="463"/>
      <c r="K60" s="463"/>
      <c r="L60" s="463"/>
      <c r="M60" s="463"/>
      <c r="N60" s="463"/>
      <c r="O60" s="538">
        <v>11929</v>
      </c>
      <c r="P60" s="545"/>
      <c r="Q60" s="544">
        <v>11877</v>
      </c>
      <c r="R60" s="544"/>
      <c r="S60" s="466">
        <v>11866</v>
      </c>
    </row>
    <row r="61" spans="2:20" x14ac:dyDescent="0.4">
      <c r="B61" s="1168"/>
      <c r="C61" s="91">
        <v>33</v>
      </c>
      <c r="D61" s="1189"/>
      <c r="E61" s="128" t="s">
        <v>1171</v>
      </c>
      <c r="F61" s="128" t="s">
        <v>1175</v>
      </c>
      <c r="G61" s="128" t="s">
        <v>1087</v>
      </c>
      <c r="H61" s="463"/>
      <c r="I61" s="463"/>
      <c r="J61" s="463"/>
      <c r="K61" s="463"/>
      <c r="L61" s="463"/>
      <c r="M61" s="463"/>
      <c r="N61" s="463"/>
      <c r="O61" s="538">
        <v>59574</v>
      </c>
      <c r="P61" s="545"/>
      <c r="Q61" s="544">
        <v>59425</v>
      </c>
      <c r="R61" s="544"/>
      <c r="S61" s="466">
        <v>59280</v>
      </c>
    </row>
    <row r="62" spans="2:20" ht="15.6" customHeight="1" x14ac:dyDescent="0.4">
      <c r="B62" s="1168"/>
      <c r="C62" s="91">
        <v>34</v>
      </c>
      <c r="D62" s="1189"/>
      <c r="E62" s="128" t="s">
        <v>1172</v>
      </c>
      <c r="F62" s="128" t="s">
        <v>1176</v>
      </c>
      <c r="G62" s="128" t="s">
        <v>1280</v>
      </c>
      <c r="H62" s="463"/>
      <c r="I62" s="463"/>
      <c r="J62" s="463"/>
      <c r="K62" s="463"/>
      <c r="L62" s="463"/>
      <c r="M62" s="463"/>
      <c r="N62" s="463"/>
      <c r="O62" s="538"/>
      <c r="P62" s="545"/>
      <c r="Q62" s="544"/>
      <c r="R62" s="544"/>
      <c r="S62" s="466"/>
    </row>
    <row r="63" spans="2:20" x14ac:dyDescent="0.4">
      <c r="B63" s="1168"/>
      <c r="C63" s="91">
        <v>35</v>
      </c>
      <c r="D63" s="1189"/>
      <c r="E63" s="128" t="s">
        <v>1173</v>
      </c>
      <c r="F63" s="128" t="s">
        <v>1177</v>
      </c>
      <c r="G63" s="128" t="s">
        <v>1281</v>
      </c>
      <c r="H63" s="463"/>
      <c r="I63" s="463"/>
      <c r="J63" s="463"/>
      <c r="K63" s="463"/>
      <c r="L63" s="463"/>
      <c r="M63" s="463"/>
      <c r="N63" s="463"/>
      <c r="O63" s="538"/>
      <c r="P63" s="545"/>
      <c r="Q63" s="544"/>
      <c r="R63" s="544"/>
      <c r="S63" s="466"/>
    </row>
    <row r="64" spans="2:20" ht="15.6" customHeight="1" x14ac:dyDescent="0.4">
      <c r="B64" s="1168"/>
      <c r="C64" s="91">
        <v>36</v>
      </c>
      <c r="D64" s="1181" t="s">
        <v>1234</v>
      </c>
      <c r="E64" s="211" t="s">
        <v>1179</v>
      </c>
      <c r="F64" s="211" t="s">
        <v>1183</v>
      </c>
      <c r="G64" s="211" t="s">
        <v>1086</v>
      </c>
      <c r="H64" s="452"/>
      <c r="I64" s="452"/>
      <c r="J64" s="452"/>
      <c r="K64" s="452"/>
      <c r="L64" s="452"/>
      <c r="M64" s="452"/>
      <c r="N64" s="452"/>
      <c r="O64" s="531"/>
      <c r="P64" s="565"/>
      <c r="Q64" s="212"/>
      <c r="R64" s="212"/>
      <c r="S64" s="454"/>
    </row>
    <row r="65" spans="2:19" x14ac:dyDescent="0.4">
      <c r="B65" s="1168"/>
      <c r="C65" s="91">
        <v>37</v>
      </c>
      <c r="D65" s="1183"/>
      <c r="E65" s="211" t="s">
        <v>1180</v>
      </c>
      <c r="F65" s="211" t="s">
        <v>1184</v>
      </c>
      <c r="G65" s="211" t="s">
        <v>1087</v>
      </c>
      <c r="H65" s="452"/>
      <c r="I65" s="452"/>
      <c r="J65" s="452"/>
      <c r="K65" s="452"/>
      <c r="L65" s="452"/>
      <c r="M65" s="452"/>
      <c r="N65" s="452"/>
      <c r="O65" s="531"/>
      <c r="P65" s="565"/>
      <c r="Q65" s="212"/>
      <c r="R65" s="212"/>
      <c r="S65" s="454"/>
    </row>
    <row r="66" spans="2:19" ht="15.6" customHeight="1" x14ac:dyDescent="0.4">
      <c r="B66" s="1168"/>
      <c r="C66" s="91">
        <v>38</v>
      </c>
      <c r="D66" s="1183"/>
      <c r="E66" s="211" t="s">
        <v>1181</v>
      </c>
      <c r="F66" s="211" t="s">
        <v>1185</v>
      </c>
      <c r="G66" s="211" t="s">
        <v>1280</v>
      </c>
      <c r="H66" s="452"/>
      <c r="I66" s="452"/>
      <c r="J66" s="452"/>
      <c r="K66" s="452"/>
      <c r="L66" s="452"/>
      <c r="M66" s="452"/>
      <c r="N66" s="452"/>
      <c r="O66" s="531">
        <v>10248</v>
      </c>
      <c r="P66" s="565"/>
      <c r="Q66" s="212">
        <v>10256</v>
      </c>
      <c r="R66" s="212"/>
      <c r="S66" s="454">
        <v>10278</v>
      </c>
    </row>
    <row r="67" spans="2:19" ht="18" customHeight="1" thickBot="1" x14ac:dyDescent="0.45">
      <c r="B67" s="1168"/>
      <c r="C67" s="1031">
        <v>39</v>
      </c>
      <c r="D67" s="1190"/>
      <c r="E67" s="215" t="s">
        <v>1182</v>
      </c>
      <c r="F67" s="215" t="s">
        <v>1186</v>
      </c>
      <c r="G67" s="215" t="s">
        <v>1281</v>
      </c>
      <c r="H67" s="453"/>
      <c r="I67" s="453"/>
      <c r="J67" s="453"/>
      <c r="K67" s="453"/>
      <c r="L67" s="453"/>
      <c r="M67" s="453"/>
      <c r="N67" s="453"/>
      <c r="O67" s="532">
        <v>60930</v>
      </c>
      <c r="P67" s="568"/>
      <c r="Q67" s="217">
        <v>61050</v>
      </c>
      <c r="R67" s="217"/>
      <c r="S67" s="455">
        <v>60951</v>
      </c>
    </row>
    <row r="68" spans="2:19" ht="15.6" customHeight="1" x14ac:dyDescent="0.4">
      <c r="B68" s="1168"/>
      <c r="C68" s="1028">
        <v>40</v>
      </c>
      <c r="D68" s="1186" t="s">
        <v>1627</v>
      </c>
      <c r="E68" s="152" t="s">
        <v>1628</v>
      </c>
      <c r="F68" s="152" t="s">
        <v>1634</v>
      </c>
      <c r="G68" s="299" t="s">
        <v>1636</v>
      </c>
      <c r="H68" s="301"/>
      <c r="I68" s="302"/>
      <c r="J68" s="302"/>
      <c r="K68" s="302"/>
      <c r="L68" s="302"/>
      <c r="M68" s="302"/>
      <c r="N68" s="431"/>
      <c r="O68" s="569">
        <v>633</v>
      </c>
      <c r="P68" s="559"/>
      <c r="Q68" s="572">
        <v>620</v>
      </c>
      <c r="R68" s="431"/>
      <c r="S68" s="519">
        <v>631</v>
      </c>
    </row>
    <row r="69" spans="2:19" x14ac:dyDescent="0.4">
      <c r="B69" s="1168"/>
      <c r="C69" s="91">
        <v>41</v>
      </c>
      <c r="D69" s="1173"/>
      <c r="E69" s="128" t="s">
        <v>1629</v>
      </c>
      <c r="F69" s="128" t="s">
        <v>1632</v>
      </c>
      <c r="G69" s="297" t="s">
        <v>1641</v>
      </c>
      <c r="H69" s="303"/>
      <c r="I69" s="304"/>
      <c r="J69" s="304"/>
      <c r="K69" s="304"/>
      <c r="L69" s="304"/>
      <c r="M69" s="304"/>
      <c r="N69" s="432"/>
      <c r="O69" s="39">
        <v>3247</v>
      </c>
      <c r="P69" s="560"/>
      <c r="Q69" s="573">
        <v>3226</v>
      </c>
      <c r="R69" s="432"/>
      <c r="S69" s="520">
        <v>3237</v>
      </c>
    </row>
    <row r="70" spans="2:19" x14ac:dyDescent="0.4">
      <c r="B70" s="1168"/>
      <c r="C70" s="91">
        <v>42</v>
      </c>
      <c r="D70" s="1173"/>
      <c r="E70" s="129" t="s">
        <v>1630</v>
      </c>
      <c r="F70" s="128" t="s">
        <v>1635</v>
      </c>
      <c r="G70" s="297" t="s">
        <v>1636</v>
      </c>
      <c r="H70" s="303"/>
      <c r="I70" s="304"/>
      <c r="J70" s="304"/>
      <c r="K70" s="304"/>
      <c r="L70" s="304"/>
      <c r="M70" s="304"/>
      <c r="N70" s="432"/>
      <c r="O70" s="39"/>
      <c r="P70" s="560"/>
      <c r="Q70" s="573"/>
      <c r="R70" s="432"/>
      <c r="S70" s="520"/>
    </row>
    <row r="71" spans="2:19" ht="16.2" thickBot="1" x14ac:dyDescent="0.45">
      <c r="B71" s="1168"/>
      <c r="C71" s="1031">
        <v>43</v>
      </c>
      <c r="D71" s="1187"/>
      <c r="E71" s="143" t="s">
        <v>1631</v>
      </c>
      <c r="F71" s="410" t="s">
        <v>1633</v>
      </c>
      <c r="G71" s="627" t="s">
        <v>1641</v>
      </c>
      <c r="H71" s="620"/>
      <c r="I71" s="621"/>
      <c r="J71" s="621"/>
      <c r="K71" s="621"/>
      <c r="L71" s="621"/>
      <c r="M71" s="621"/>
      <c r="N71" s="622"/>
      <c r="O71" s="623"/>
      <c r="P71" s="624"/>
      <c r="Q71" s="625"/>
      <c r="R71" s="622"/>
      <c r="S71" s="626"/>
    </row>
    <row r="72" spans="2:19" x14ac:dyDescent="0.4">
      <c r="B72" s="1168"/>
      <c r="C72" s="1030">
        <v>44</v>
      </c>
      <c r="D72" s="1011" t="s">
        <v>33</v>
      </c>
      <c r="E72" s="129"/>
      <c r="F72" s="296"/>
      <c r="G72" s="644"/>
      <c r="H72" s="700"/>
      <c r="I72" s="699"/>
      <c r="J72" s="699"/>
      <c r="K72" s="699"/>
      <c r="L72" s="699"/>
      <c r="M72" s="699"/>
      <c r="N72" s="618"/>
      <c r="O72" s="618"/>
      <c r="P72" s="618"/>
      <c r="Q72" s="618"/>
      <c r="R72" s="618"/>
      <c r="S72" s="617"/>
    </row>
    <row r="73" spans="2:19" x14ac:dyDescent="0.4">
      <c r="B73" s="1168"/>
      <c r="C73" s="91">
        <v>45</v>
      </c>
      <c r="D73" s="1013" t="s">
        <v>33</v>
      </c>
      <c r="E73" s="129"/>
      <c r="F73" s="296"/>
      <c r="G73" s="644"/>
      <c r="H73" s="700"/>
      <c r="I73" s="699"/>
      <c r="J73" s="699"/>
      <c r="K73" s="699"/>
      <c r="L73" s="699"/>
      <c r="M73" s="699"/>
      <c r="N73" s="618"/>
      <c r="O73" s="618"/>
      <c r="P73" s="618"/>
      <c r="Q73" s="618"/>
      <c r="R73" s="618"/>
      <c r="S73" s="617"/>
    </row>
    <row r="74" spans="2:19" x14ac:dyDescent="0.4">
      <c r="B74" s="1168"/>
      <c r="C74" s="91">
        <v>46</v>
      </c>
      <c r="D74" s="1012" t="s">
        <v>33</v>
      </c>
      <c r="E74" s="420"/>
      <c r="F74" s="486"/>
      <c r="G74" s="421"/>
      <c r="H74" s="612"/>
      <c r="I74" s="616"/>
      <c r="J74" s="616"/>
      <c r="K74" s="616"/>
      <c r="L74" s="616"/>
      <c r="M74" s="616"/>
      <c r="N74" s="618"/>
      <c r="O74" s="618"/>
      <c r="P74" s="618"/>
      <c r="Q74" s="618"/>
      <c r="R74" s="618"/>
      <c r="S74" s="617"/>
    </row>
    <row r="75" spans="2:19" x14ac:dyDescent="0.4">
      <c r="B75" s="1168"/>
      <c r="C75" s="91">
        <v>47</v>
      </c>
      <c r="D75" s="1012" t="s">
        <v>33</v>
      </c>
      <c r="E75" s="420"/>
      <c r="F75" s="486"/>
      <c r="G75" s="421"/>
      <c r="H75" s="612"/>
      <c r="I75" s="616"/>
      <c r="J75" s="616"/>
      <c r="K75" s="616"/>
      <c r="L75" s="616"/>
      <c r="M75" s="616"/>
      <c r="N75" s="618"/>
      <c r="O75" s="618"/>
      <c r="P75" s="618"/>
      <c r="Q75" s="618"/>
      <c r="R75" s="618"/>
      <c r="S75" s="617"/>
    </row>
    <row r="76" spans="2:19" x14ac:dyDescent="0.4">
      <c r="B76" s="1168"/>
      <c r="C76" s="91">
        <v>48</v>
      </c>
      <c r="D76" s="1012" t="s">
        <v>33</v>
      </c>
      <c r="E76" s="420"/>
      <c r="F76" s="486"/>
      <c r="G76" s="421"/>
      <c r="H76" s="612"/>
      <c r="I76" s="616"/>
      <c r="J76" s="616"/>
      <c r="K76" s="616"/>
      <c r="L76" s="616"/>
      <c r="M76" s="616"/>
      <c r="N76" s="618"/>
      <c r="O76" s="618"/>
      <c r="P76" s="618"/>
      <c r="Q76" s="618"/>
      <c r="R76" s="618"/>
      <c r="S76" s="617"/>
    </row>
    <row r="77" spans="2:19" ht="16.2" thickBot="1" x14ac:dyDescent="0.45">
      <c r="B77" s="1169"/>
      <c r="C77" s="1031">
        <v>49</v>
      </c>
      <c r="D77" s="1040" t="s">
        <v>33</v>
      </c>
      <c r="E77" s="1037"/>
      <c r="F77" s="1038"/>
      <c r="G77" s="1039"/>
      <c r="H77" s="613"/>
      <c r="I77" s="614"/>
      <c r="J77" s="614"/>
      <c r="K77" s="614"/>
      <c r="L77" s="614"/>
      <c r="M77" s="614"/>
      <c r="N77" s="619"/>
      <c r="O77" s="619"/>
      <c r="P77" s="619"/>
      <c r="Q77" s="619"/>
      <c r="R77" s="619"/>
      <c r="S77" s="615"/>
    </row>
    <row r="78" spans="2:19" ht="209.4" customHeight="1" x14ac:dyDescent="0.4">
      <c r="B78" s="1044" t="s">
        <v>2371</v>
      </c>
      <c r="C78" s="999">
        <v>50</v>
      </c>
      <c r="D78" s="1008" t="s">
        <v>2436</v>
      </c>
      <c r="E78" s="1035" t="s">
        <v>2408</v>
      </c>
      <c r="F78" s="1035" t="s">
        <v>2409</v>
      </c>
      <c r="G78" s="1036" t="s">
        <v>2407</v>
      </c>
      <c r="H78" s="582"/>
      <c r="I78" s="643"/>
      <c r="J78" s="643"/>
      <c r="K78" s="643"/>
      <c r="L78" s="643"/>
      <c r="M78" s="643"/>
      <c r="N78" s="542"/>
      <c r="O78" s="542"/>
      <c r="P78" s="542"/>
      <c r="Q78" s="542"/>
      <c r="R78" s="542"/>
      <c r="S78" s="591"/>
    </row>
    <row r="79" spans="2:19" ht="202.8" x14ac:dyDescent="0.4">
      <c r="B79" s="1045"/>
      <c r="C79" s="1000">
        <v>51</v>
      </c>
      <c r="D79" s="1010" t="s">
        <v>2438</v>
      </c>
      <c r="E79" s="486" t="s">
        <v>2435</v>
      </c>
      <c r="F79" s="486" t="s">
        <v>2433</v>
      </c>
      <c r="G79" s="1056" t="s">
        <v>2434</v>
      </c>
      <c r="H79" s="1022"/>
      <c r="I79" s="1018"/>
      <c r="J79" s="1018"/>
      <c r="K79" s="1018"/>
      <c r="L79" s="1018"/>
      <c r="M79" s="1018"/>
      <c r="N79" s="1014"/>
      <c r="O79" s="1014"/>
      <c r="P79" s="1014"/>
      <c r="Q79" s="1014"/>
      <c r="R79" s="1014"/>
      <c r="S79" s="617"/>
    </row>
    <row r="80" spans="2:19" ht="124.8" x14ac:dyDescent="0.4">
      <c r="B80" s="1045"/>
      <c r="C80" s="20">
        <v>52</v>
      </c>
      <c r="D80" s="1009" t="s">
        <v>2437</v>
      </c>
      <c r="E80" s="408" t="s">
        <v>2430</v>
      </c>
      <c r="F80" s="348" t="s">
        <v>2431</v>
      </c>
      <c r="G80" s="1053" t="s">
        <v>2432</v>
      </c>
      <c r="H80" s="1022"/>
      <c r="I80" s="1018"/>
      <c r="J80" s="1018"/>
      <c r="K80" s="1018"/>
      <c r="L80" s="1018"/>
      <c r="M80" s="1018"/>
      <c r="N80" s="1014"/>
      <c r="O80" s="1014"/>
      <c r="P80" s="1014"/>
      <c r="Q80" s="1014"/>
      <c r="R80" s="1014"/>
      <c r="S80" s="617"/>
    </row>
    <row r="81" spans="2:19" ht="31.2" x14ac:dyDescent="0.4">
      <c r="B81" s="1058"/>
      <c r="C81" s="1000">
        <v>53</v>
      </c>
      <c r="D81" s="1173" t="s">
        <v>2398</v>
      </c>
      <c r="E81" s="129" t="s">
        <v>2389</v>
      </c>
      <c r="F81" s="180" t="s">
        <v>2390</v>
      </c>
      <c r="G81" s="644" t="s">
        <v>2386</v>
      </c>
      <c r="H81" s="1022"/>
      <c r="I81" s="1018"/>
      <c r="J81" s="1018"/>
      <c r="K81" s="1018"/>
      <c r="L81" s="1018"/>
      <c r="M81" s="1018"/>
      <c r="N81" s="1014"/>
      <c r="O81" s="1014"/>
      <c r="P81" s="1014"/>
      <c r="Q81" s="1014"/>
      <c r="R81" s="1014"/>
      <c r="S81" s="617"/>
    </row>
    <row r="82" spans="2:19" ht="124.8" x14ac:dyDescent="0.4">
      <c r="B82" s="1057"/>
      <c r="C82" s="20">
        <v>54</v>
      </c>
      <c r="D82" s="1174"/>
      <c r="E82" s="129" t="s">
        <v>2387</v>
      </c>
      <c r="F82" s="1042" t="s">
        <v>2388</v>
      </c>
      <c r="G82" s="644" t="s">
        <v>1840</v>
      </c>
      <c r="H82" s="511"/>
      <c r="I82" s="1013"/>
      <c r="J82" s="1013"/>
      <c r="K82" s="1013"/>
      <c r="L82" s="1013"/>
      <c r="M82" s="1013"/>
      <c r="N82" s="1017"/>
      <c r="O82" s="1017"/>
      <c r="P82" s="1017"/>
      <c r="Q82" s="1017"/>
      <c r="R82" s="1017"/>
      <c r="S82" s="1016"/>
    </row>
    <row r="83" spans="2:19" ht="31.2" x14ac:dyDescent="0.4">
      <c r="B83" s="1045"/>
      <c r="C83" s="1000">
        <v>55</v>
      </c>
      <c r="D83" s="1178" t="s">
        <v>2452</v>
      </c>
      <c r="E83" s="128" t="s">
        <v>2454</v>
      </c>
      <c r="F83" s="296" t="s">
        <v>2448</v>
      </c>
      <c r="G83" s="130" t="s">
        <v>1088</v>
      </c>
      <c r="H83" s="594"/>
      <c r="I83" s="295"/>
      <c r="J83" s="295"/>
      <c r="K83" s="295"/>
      <c r="L83" s="295"/>
      <c r="M83" s="295"/>
      <c r="N83" s="424"/>
      <c r="O83" s="544"/>
      <c r="P83" s="544"/>
      <c r="Q83" s="544"/>
      <c r="R83" s="544"/>
      <c r="S83" s="169"/>
    </row>
    <row r="84" spans="2:19" ht="31.2" x14ac:dyDescent="0.4">
      <c r="B84" s="1045"/>
      <c r="C84" s="20">
        <v>56</v>
      </c>
      <c r="D84" s="1179"/>
      <c r="E84" s="128" t="s">
        <v>2455</v>
      </c>
      <c r="F84" s="296" t="s">
        <v>2449</v>
      </c>
      <c r="G84" s="130" t="s">
        <v>1642</v>
      </c>
      <c r="H84" s="594"/>
      <c r="I84" s="295"/>
      <c r="J84" s="295"/>
      <c r="K84" s="295"/>
      <c r="L84" s="295"/>
      <c r="M84" s="295"/>
      <c r="N84" s="424"/>
      <c r="O84" s="544"/>
      <c r="P84" s="544"/>
      <c r="Q84" s="544"/>
      <c r="R84" s="544"/>
      <c r="S84" s="169"/>
    </row>
    <row r="85" spans="2:19" ht="31.2" x14ac:dyDescent="0.4">
      <c r="B85" s="1045"/>
      <c r="C85" s="1000">
        <v>57</v>
      </c>
      <c r="D85" s="1178" t="s">
        <v>2453</v>
      </c>
      <c r="E85" s="128" t="s">
        <v>2456</v>
      </c>
      <c r="F85" s="296" t="s">
        <v>2450</v>
      </c>
      <c r="G85" s="130" t="s">
        <v>1088</v>
      </c>
      <c r="H85" s="594"/>
      <c r="I85" s="295"/>
      <c r="J85" s="295"/>
      <c r="K85" s="295"/>
      <c r="L85" s="295"/>
      <c r="M85" s="295"/>
      <c r="N85" s="424"/>
      <c r="O85" s="544"/>
      <c r="P85" s="544"/>
      <c r="Q85" s="544"/>
      <c r="R85" s="544"/>
      <c r="S85" s="169"/>
    </row>
    <row r="86" spans="2:19" ht="31.2" x14ac:dyDescent="0.4">
      <c r="B86" s="1045"/>
      <c r="C86" s="20">
        <v>58</v>
      </c>
      <c r="D86" s="1179"/>
      <c r="E86" s="128" t="s">
        <v>2457</v>
      </c>
      <c r="F86" s="296" t="s">
        <v>2451</v>
      </c>
      <c r="G86" s="130" t="s">
        <v>1643</v>
      </c>
      <c r="H86" s="594"/>
      <c r="I86" s="295"/>
      <c r="J86" s="295"/>
      <c r="K86" s="295"/>
      <c r="L86" s="295"/>
      <c r="M86" s="295"/>
      <c r="N86" s="424"/>
      <c r="O86" s="544"/>
      <c r="P86" s="544"/>
      <c r="Q86" s="544"/>
      <c r="R86" s="544"/>
      <c r="S86" s="169"/>
    </row>
    <row r="87" spans="2:19" ht="16.2" thickBot="1" x14ac:dyDescent="0.45">
      <c r="B87" s="1046"/>
      <c r="C87" s="1001">
        <v>59</v>
      </c>
      <c r="D87" s="1055"/>
      <c r="E87" s="1037"/>
      <c r="F87" s="1038"/>
      <c r="G87" s="1039"/>
      <c r="H87" s="1015"/>
      <c r="I87" s="448"/>
      <c r="J87" s="448"/>
      <c r="K87" s="448"/>
      <c r="L87" s="448"/>
      <c r="M87" s="448"/>
      <c r="N87" s="462"/>
      <c r="O87" s="537"/>
      <c r="P87" s="537"/>
      <c r="Q87" s="537"/>
      <c r="R87" s="537"/>
      <c r="S87" s="499"/>
    </row>
    <row r="88" spans="2:19" s="330" customFormat="1" ht="18" customHeight="1" x14ac:dyDescent="0.4">
      <c r="C88" s="450">
        <v>60</v>
      </c>
      <c r="D88" s="1184" t="s">
        <v>1151</v>
      </c>
      <c r="E88" s="407" t="s">
        <v>1191</v>
      </c>
      <c r="F88" s="407" t="s">
        <v>1196</v>
      </c>
      <c r="G88" s="407" t="s">
        <v>789</v>
      </c>
      <c r="H88" s="406"/>
      <c r="I88" s="406"/>
      <c r="J88" s="406"/>
      <c r="K88" s="406"/>
      <c r="L88" s="406"/>
      <c r="M88" s="406"/>
      <c r="N88" s="406"/>
      <c r="O88" s="482"/>
      <c r="P88" s="482"/>
      <c r="Q88" s="482"/>
      <c r="R88" s="482"/>
      <c r="S88" s="483"/>
    </row>
    <row r="89" spans="2:19" s="330" customFormat="1" ht="79.95" customHeight="1" x14ac:dyDescent="0.4">
      <c r="C89" s="451">
        <v>61</v>
      </c>
      <c r="D89" s="1185"/>
      <c r="E89" s="408" t="s">
        <v>1192</v>
      </c>
      <c r="F89" s="348" t="s">
        <v>1365</v>
      </c>
      <c r="G89" s="408" t="s">
        <v>1088</v>
      </c>
      <c r="H89" s="449"/>
      <c r="I89" s="449"/>
      <c r="J89" s="449"/>
      <c r="K89" s="449"/>
      <c r="L89" s="449"/>
      <c r="M89" s="449"/>
      <c r="N89" s="449"/>
      <c r="O89" s="77"/>
      <c r="P89" s="77"/>
      <c r="Q89" s="77"/>
      <c r="R89" s="77"/>
      <c r="S89" s="481"/>
    </row>
    <row r="90" spans="2:19" s="330" customFormat="1" ht="18" customHeight="1" x14ac:dyDescent="0.4">
      <c r="C90" s="451">
        <v>62</v>
      </c>
      <c r="D90" s="1185"/>
      <c r="E90" s="408" t="s">
        <v>1193</v>
      </c>
      <c r="F90" s="408" t="s">
        <v>1197</v>
      </c>
      <c r="G90" s="408" t="s">
        <v>2439</v>
      </c>
      <c r="H90" s="449"/>
      <c r="I90" s="449"/>
      <c r="J90" s="449"/>
      <c r="K90" s="449"/>
      <c r="L90" s="449"/>
      <c r="M90" s="449"/>
      <c r="N90" s="449"/>
      <c r="O90" s="77"/>
      <c r="P90" s="77"/>
      <c r="Q90" s="77"/>
      <c r="R90" s="77"/>
      <c r="S90" s="481"/>
    </row>
    <row r="91" spans="2:19" s="330" customFormat="1" ht="18" customHeight="1" x14ac:dyDescent="0.4">
      <c r="C91" s="610">
        <v>63</v>
      </c>
      <c r="D91" s="1185"/>
      <c r="E91" s="408" t="s">
        <v>1195</v>
      </c>
      <c r="F91" s="408" t="s">
        <v>1199</v>
      </c>
      <c r="G91" s="408" t="s">
        <v>2440</v>
      </c>
      <c r="H91" s="449"/>
      <c r="I91" s="449"/>
      <c r="J91" s="449"/>
      <c r="K91" s="449"/>
      <c r="L91" s="449"/>
      <c r="M91" s="449"/>
      <c r="N91" s="449"/>
      <c r="O91" s="77"/>
      <c r="P91" s="77"/>
      <c r="Q91" s="77"/>
      <c r="R91" s="77"/>
      <c r="S91" s="481"/>
    </row>
    <row r="92" spans="2:19" s="330" customFormat="1" ht="18" customHeight="1" x14ac:dyDescent="0.4">
      <c r="C92" s="610">
        <v>64</v>
      </c>
      <c r="D92" s="1185"/>
      <c r="E92" s="408" t="s">
        <v>1194</v>
      </c>
      <c r="F92" s="408" t="s">
        <v>1198</v>
      </c>
      <c r="G92" s="408" t="s">
        <v>2441</v>
      </c>
      <c r="H92" s="449"/>
      <c r="I92" s="449"/>
      <c r="J92" s="449"/>
      <c r="K92" s="449"/>
      <c r="L92" s="449"/>
      <c r="M92" s="449"/>
      <c r="N92" s="449"/>
      <c r="O92" s="77"/>
      <c r="P92" s="77"/>
      <c r="Q92" s="77"/>
      <c r="R92" s="77"/>
      <c r="S92" s="481"/>
    </row>
    <row r="93" spans="2:19" s="330" customFormat="1" ht="18" customHeight="1" x14ac:dyDescent="0.4">
      <c r="C93" s="610">
        <v>65</v>
      </c>
      <c r="D93" s="1185"/>
      <c r="E93" s="408" t="s">
        <v>1236</v>
      </c>
      <c r="F93" s="408" t="s">
        <v>1238</v>
      </c>
      <c r="G93" s="408" t="s">
        <v>2442</v>
      </c>
      <c r="H93" s="449"/>
      <c r="I93" s="449"/>
      <c r="J93" s="449"/>
      <c r="K93" s="449"/>
      <c r="L93" s="449"/>
      <c r="M93" s="449"/>
      <c r="N93" s="449"/>
      <c r="O93" s="77"/>
      <c r="P93" s="77"/>
      <c r="Q93" s="77"/>
      <c r="R93" s="77"/>
      <c r="S93" s="481"/>
    </row>
    <row r="94" spans="2:19" s="330" customFormat="1" ht="18" customHeight="1" x14ac:dyDescent="0.4">
      <c r="C94" s="610">
        <v>66</v>
      </c>
      <c r="D94" s="1185"/>
      <c r="E94" s="408" t="s">
        <v>1235</v>
      </c>
      <c r="F94" s="408" t="s">
        <v>1237</v>
      </c>
      <c r="G94" s="408" t="s">
        <v>2443</v>
      </c>
      <c r="H94" s="449"/>
      <c r="I94" s="449"/>
      <c r="J94" s="449"/>
      <c r="K94" s="449"/>
      <c r="L94" s="449"/>
      <c r="M94" s="449"/>
      <c r="N94" s="449"/>
      <c r="O94" s="77"/>
      <c r="P94" s="77"/>
      <c r="Q94" s="77"/>
      <c r="R94" s="77"/>
      <c r="S94" s="481"/>
    </row>
    <row r="95" spans="2:19" s="330" customFormat="1" ht="18" customHeight="1" x14ac:dyDescent="0.4">
      <c r="C95" s="610">
        <v>67</v>
      </c>
      <c r="D95" s="1183" t="s">
        <v>1168</v>
      </c>
      <c r="E95" s="211" t="s">
        <v>1200</v>
      </c>
      <c r="F95" s="211" t="s">
        <v>1205</v>
      </c>
      <c r="G95" s="211" t="s">
        <v>789</v>
      </c>
      <c r="H95" s="452"/>
      <c r="I95" s="452"/>
      <c r="J95" s="452"/>
      <c r="K95" s="452"/>
      <c r="L95" s="452"/>
      <c r="M95" s="452"/>
      <c r="N95" s="452"/>
      <c r="O95" s="212"/>
      <c r="P95" s="212"/>
      <c r="Q95" s="212"/>
      <c r="R95" s="212"/>
      <c r="S95" s="454"/>
    </row>
    <row r="96" spans="2:19" s="330" customFormat="1" ht="79.95" customHeight="1" x14ac:dyDescent="0.4">
      <c r="C96" s="610">
        <v>68</v>
      </c>
      <c r="D96" s="1183"/>
      <c r="E96" s="211" t="s">
        <v>1201</v>
      </c>
      <c r="F96" s="500" t="s">
        <v>1366</v>
      </c>
      <c r="G96" s="211" t="s">
        <v>1088</v>
      </c>
      <c r="H96" s="452"/>
      <c r="I96" s="452"/>
      <c r="J96" s="452"/>
      <c r="K96" s="452"/>
      <c r="L96" s="452"/>
      <c r="M96" s="452"/>
      <c r="N96" s="452"/>
      <c r="O96" s="212"/>
      <c r="P96" s="212"/>
      <c r="Q96" s="212"/>
      <c r="R96" s="212"/>
      <c r="S96" s="454"/>
    </row>
    <row r="97" spans="3:19" s="330" customFormat="1" ht="18" customHeight="1" x14ac:dyDescent="0.4">
      <c r="C97" s="610">
        <v>69</v>
      </c>
      <c r="D97" s="1183"/>
      <c r="E97" s="211" t="s">
        <v>1202</v>
      </c>
      <c r="F97" s="211" t="s">
        <v>1206</v>
      </c>
      <c r="G97" s="211" t="s">
        <v>2439</v>
      </c>
      <c r="H97" s="452"/>
      <c r="I97" s="452"/>
      <c r="J97" s="452"/>
      <c r="K97" s="452"/>
      <c r="L97" s="452"/>
      <c r="M97" s="452"/>
      <c r="N97" s="452"/>
      <c r="O97" s="212"/>
      <c r="P97" s="212"/>
      <c r="Q97" s="212"/>
      <c r="R97" s="212"/>
      <c r="S97" s="454"/>
    </row>
    <row r="98" spans="3:19" s="330" customFormat="1" ht="18" customHeight="1" x14ac:dyDescent="0.4">
      <c r="C98" s="451">
        <v>70</v>
      </c>
      <c r="D98" s="1183"/>
      <c r="E98" s="211" t="s">
        <v>1204</v>
      </c>
      <c r="F98" s="211" t="s">
        <v>1208</v>
      </c>
      <c r="G98" s="211" t="s">
        <v>2440</v>
      </c>
      <c r="H98" s="452"/>
      <c r="I98" s="452"/>
      <c r="J98" s="452"/>
      <c r="K98" s="452"/>
      <c r="L98" s="452"/>
      <c r="M98" s="452"/>
      <c r="N98" s="452"/>
      <c r="O98" s="212"/>
      <c r="P98" s="212"/>
      <c r="Q98" s="212"/>
      <c r="R98" s="212"/>
      <c r="S98" s="454"/>
    </row>
    <row r="99" spans="3:19" s="330" customFormat="1" ht="18" customHeight="1" x14ac:dyDescent="0.4">
      <c r="C99" s="451">
        <v>71</v>
      </c>
      <c r="D99" s="1183"/>
      <c r="E99" s="211" t="s">
        <v>1203</v>
      </c>
      <c r="F99" s="211" t="s">
        <v>1207</v>
      </c>
      <c r="G99" s="211" t="s">
        <v>2441</v>
      </c>
      <c r="H99" s="452"/>
      <c r="I99" s="452"/>
      <c r="J99" s="452"/>
      <c r="K99" s="452"/>
      <c r="L99" s="452"/>
      <c r="M99" s="452"/>
      <c r="N99" s="452"/>
      <c r="O99" s="212"/>
      <c r="P99" s="212"/>
      <c r="Q99" s="212"/>
      <c r="R99" s="212"/>
      <c r="S99" s="454"/>
    </row>
    <row r="100" spans="3:19" s="330" customFormat="1" ht="18" customHeight="1" x14ac:dyDescent="0.4">
      <c r="C100" s="610">
        <v>72</v>
      </c>
      <c r="D100" s="1183"/>
      <c r="E100" s="211" t="s">
        <v>1240</v>
      </c>
      <c r="F100" s="211" t="s">
        <v>1242</v>
      </c>
      <c r="G100" s="211" t="s">
        <v>2442</v>
      </c>
      <c r="H100" s="452"/>
      <c r="I100" s="452"/>
      <c r="J100" s="452"/>
      <c r="K100" s="452"/>
      <c r="L100" s="452"/>
      <c r="M100" s="452"/>
      <c r="N100" s="452"/>
      <c r="O100" s="212"/>
      <c r="P100" s="212"/>
      <c r="Q100" s="212"/>
      <c r="R100" s="212"/>
      <c r="S100" s="454"/>
    </row>
    <row r="101" spans="3:19" s="330" customFormat="1" ht="18" customHeight="1" x14ac:dyDescent="0.4">
      <c r="C101" s="610">
        <v>73</v>
      </c>
      <c r="D101" s="1183"/>
      <c r="E101" s="211" t="s">
        <v>1239</v>
      </c>
      <c r="F101" s="211" t="s">
        <v>1241</v>
      </c>
      <c r="G101" s="211" t="s">
        <v>2443</v>
      </c>
      <c r="H101" s="452"/>
      <c r="I101" s="452"/>
      <c r="J101" s="452"/>
      <c r="K101" s="452"/>
      <c r="L101" s="452"/>
      <c r="M101" s="452"/>
      <c r="N101" s="452"/>
      <c r="O101" s="212"/>
      <c r="P101" s="212"/>
      <c r="Q101" s="212"/>
      <c r="R101" s="212"/>
      <c r="S101" s="454"/>
    </row>
    <row r="102" spans="3:19" s="330" customFormat="1" ht="18" customHeight="1" x14ac:dyDescent="0.4">
      <c r="C102" s="610">
        <v>74</v>
      </c>
      <c r="D102" s="1185" t="s">
        <v>1169</v>
      </c>
      <c r="E102" s="408" t="s">
        <v>1209</v>
      </c>
      <c r="F102" s="408" t="s">
        <v>1214</v>
      </c>
      <c r="G102" s="408" t="s">
        <v>789</v>
      </c>
      <c r="H102" s="449"/>
      <c r="I102" s="449"/>
      <c r="J102" s="449"/>
      <c r="K102" s="449"/>
      <c r="L102" s="449"/>
      <c r="M102" s="449"/>
      <c r="N102" s="449"/>
      <c r="O102" s="77"/>
      <c r="P102" s="77"/>
      <c r="Q102" s="77"/>
      <c r="R102" s="77"/>
      <c r="S102" s="481"/>
    </row>
    <row r="103" spans="3:19" s="330" customFormat="1" ht="79.95" customHeight="1" x14ac:dyDescent="0.4">
      <c r="C103" s="610">
        <v>75</v>
      </c>
      <c r="D103" s="1185"/>
      <c r="E103" s="408" t="s">
        <v>1210</v>
      </c>
      <c r="F103" s="348" t="s">
        <v>1367</v>
      </c>
      <c r="G103" s="408" t="s">
        <v>1088</v>
      </c>
      <c r="H103" s="449"/>
      <c r="I103" s="449"/>
      <c r="J103" s="449"/>
      <c r="K103" s="449"/>
      <c r="L103" s="449"/>
      <c r="M103" s="449"/>
      <c r="N103" s="449"/>
      <c r="O103" s="77"/>
      <c r="P103" s="77"/>
      <c r="Q103" s="77"/>
      <c r="R103" s="77"/>
      <c r="S103" s="481"/>
    </row>
    <row r="104" spans="3:19" s="330" customFormat="1" ht="18" customHeight="1" x14ac:dyDescent="0.4">
      <c r="C104" s="610">
        <v>76</v>
      </c>
      <c r="D104" s="1185"/>
      <c r="E104" s="408" t="s">
        <v>1211</v>
      </c>
      <c r="F104" s="408" t="s">
        <v>1215</v>
      </c>
      <c r="G104" s="408" t="s">
        <v>2439</v>
      </c>
      <c r="H104" s="449"/>
      <c r="I104" s="449"/>
      <c r="J104" s="449"/>
      <c r="K104" s="449"/>
      <c r="L104" s="449"/>
      <c r="M104" s="449"/>
      <c r="N104" s="449"/>
      <c r="O104" s="77"/>
      <c r="P104" s="77"/>
      <c r="Q104" s="77"/>
      <c r="R104" s="77"/>
      <c r="S104" s="481"/>
    </row>
    <row r="105" spans="3:19" s="330" customFormat="1" ht="18" customHeight="1" x14ac:dyDescent="0.4">
      <c r="C105" s="610">
        <v>77</v>
      </c>
      <c r="D105" s="1185"/>
      <c r="E105" s="408" t="s">
        <v>1213</v>
      </c>
      <c r="F105" s="408" t="s">
        <v>1217</v>
      </c>
      <c r="G105" s="408" t="s">
        <v>2440</v>
      </c>
      <c r="H105" s="449"/>
      <c r="I105" s="449"/>
      <c r="J105" s="449"/>
      <c r="K105" s="449"/>
      <c r="L105" s="449"/>
      <c r="M105" s="449"/>
      <c r="N105" s="449"/>
      <c r="O105" s="77"/>
      <c r="P105" s="77"/>
      <c r="Q105" s="77"/>
      <c r="R105" s="77"/>
      <c r="S105" s="481"/>
    </row>
    <row r="106" spans="3:19" s="330" customFormat="1" ht="18" customHeight="1" x14ac:dyDescent="0.4">
      <c r="C106" s="610">
        <v>78</v>
      </c>
      <c r="D106" s="1185"/>
      <c r="E106" s="408" t="s">
        <v>1212</v>
      </c>
      <c r="F106" s="408" t="s">
        <v>1216</v>
      </c>
      <c r="G106" s="408" t="s">
        <v>2441</v>
      </c>
      <c r="H106" s="449"/>
      <c r="I106" s="449"/>
      <c r="J106" s="449"/>
      <c r="K106" s="449"/>
      <c r="L106" s="449"/>
      <c r="M106" s="449"/>
      <c r="N106" s="449"/>
      <c r="O106" s="77"/>
      <c r="P106" s="77"/>
      <c r="Q106" s="77"/>
      <c r="R106" s="77"/>
      <c r="S106" s="481"/>
    </row>
    <row r="107" spans="3:19" s="330" customFormat="1" ht="18" customHeight="1" x14ac:dyDescent="0.4">
      <c r="C107" s="610">
        <v>79</v>
      </c>
      <c r="D107" s="1185"/>
      <c r="E107" s="408" t="s">
        <v>1244</v>
      </c>
      <c r="F107" s="408" t="s">
        <v>1246</v>
      </c>
      <c r="G107" s="408" t="s">
        <v>2442</v>
      </c>
      <c r="H107" s="449"/>
      <c r="I107" s="449"/>
      <c r="J107" s="449"/>
      <c r="K107" s="449"/>
      <c r="L107" s="449"/>
      <c r="M107" s="449"/>
      <c r="N107" s="449"/>
      <c r="O107" s="77"/>
      <c r="P107" s="77"/>
      <c r="Q107" s="77"/>
      <c r="R107" s="77"/>
      <c r="S107" s="481"/>
    </row>
    <row r="108" spans="3:19" ht="18" customHeight="1" x14ac:dyDescent="0.4">
      <c r="C108" s="610">
        <v>80</v>
      </c>
      <c r="D108" s="1185"/>
      <c r="E108" s="408" t="s">
        <v>1243</v>
      </c>
      <c r="F108" s="408" t="s">
        <v>1245</v>
      </c>
      <c r="G108" s="408" t="s">
        <v>2443</v>
      </c>
      <c r="H108" s="449"/>
      <c r="I108" s="449"/>
      <c r="J108" s="449"/>
      <c r="K108" s="449"/>
      <c r="L108" s="449"/>
      <c r="M108" s="449"/>
      <c r="N108" s="449"/>
      <c r="O108" s="77"/>
      <c r="P108" s="77"/>
      <c r="Q108" s="77"/>
      <c r="R108" s="77"/>
      <c r="S108" s="481"/>
    </row>
    <row r="109" spans="3:19" ht="18" customHeight="1" x14ac:dyDescent="0.4">
      <c r="C109" s="1000">
        <v>81</v>
      </c>
      <c r="D109" s="1183" t="s">
        <v>1178</v>
      </c>
      <c r="E109" s="211" t="s">
        <v>1218</v>
      </c>
      <c r="F109" s="211" t="s">
        <v>1223</v>
      </c>
      <c r="G109" s="211" t="s">
        <v>789</v>
      </c>
      <c r="H109" s="452"/>
      <c r="I109" s="452"/>
      <c r="J109" s="452"/>
      <c r="K109" s="452"/>
      <c r="L109" s="452"/>
      <c r="M109" s="452"/>
      <c r="N109" s="452"/>
      <c r="O109" s="212"/>
      <c r="P109" s="212"/>
      <c r="Q109" s="212"/>
      <c r="R109" s="212"/>
      <c r="S109" s="454"/>
    </row>
    <row r="110" spans="3:19" ht="79.95" customHeight="1" x14ac:dyDescent="0.4">
      <c r="C110" s="1000">
        <v>82</v>
      </c>
      <c r="D110" s="1183"/>
      <c r="E110" s="211" t="s">
        <v>1219</v>
      </c>
      <c r="F110" s="500" t="s">
        <v>1368</v>
      </c>
      <c r="G110" s="211" t="s">
        <v>789</v>
      </c>
      <c r="H110" s="452"/>
      <c r="I110" s="452"/>
      <c r="J110" s="452"/>
      <c r="K110" s="452"/>
      <c r="L110" s="452"/>
      <c r="M110" s="452"/>
      <c r="N110" s="452"/>
      <c r="O110" s="212"/>
      <c r="P110" s="212"/>
      <c r="Q110" s="212"/>
      <c r="R110" s="212"/>
      <c r="S110" s="454"/>
    </row>
    <row r="111" spans="3:19" ht="18" customHeight="1" x14ac:dyDescent="0.4">
      <c r="C111" s="1000">
        <v>83</v>
      </c>
      <c r="D111" s="1183"/>
      <c r="E111" s="211" t="s">
        <v>1220</v>
      </c>
      <c r="F111" s="211" t="s">
        <v>1224</v>
      </c>
      <c r="G111" s="211" t="s">
        <v>2444</v>
      </c>
      <c r="H111" s="452"/>
      <c r="I111" s="452"/>
      <c r="J111" s="452"/>
      <c r="K111" s="452"/>
      <c r="L111" s="452"/>
      <c r="M111" s="452"/>
      <c r="N111" s="452"/>
      <c r="O111" s="212"/>
      <c r="P111" s="212"/>
      <c r="Q111" s="212"/>
      <c r="R111" s="212"/>
      <c r="S111" s="454"/>
    </row>
    <row r="112" spans="3:19" ht="18" customHeight="1" x14ac:dyDescent="0.4">
      <c r="C112" s="1000">
        <v>84</v>
      </c>
      <c r="D112" s="1183"/>
      <c r="E112" s="211" t="s">
        <v>1222</v>
      </c>
      <c r="F112" s="211" t="s">
        <v>1226</v>
      </c>
      <c r="G112" s="211" t="s">
        <v>2440</v>
      </c>
      <c r="H112" s="452"/>
      <c r="I112" s="452"/>
      <c r="J112" s="452"/>
      <c r="K112" s="452"/>
      <c r="L112" s="452"/>
      <c r="M112" s="452"/>
      <c r="N112" s="452"/>
      <c r="O112" s="212"/>
      <c r="P112" s="212"/>
      <c r="Q112" s="212"/>
      <c r="R112" s="212"/>
      <c r="S112" s="454"/>
    </row>
    <row r="113" spans="3:19" ht="18" customHeight="1" x14ac:dyDescent="0.4">
      <c r="C113" s="1000">
        <v>85</v>
      </c>
      <c r="D113" s="1183"/>
      <c r="E113" s="211" t="s">
        <v>1221</v>
      </c>
      <c r="F113" s="211" t="s">
        <v>1225</v>
      </c>
      <c r="G113" s="211" t="s">
        <v>2441</v>
      </c>
      <c r="H113" s="452"/>
      <c r="I113" s="452"/>
      <c r="J113" s="452"/>
      <c r="K113" s="452"/>
      <c r="L113" s="452"/>
      <c r="M113" s="452"/>
      <c r="N113" s="452"/>
      <c r="O113" s="212"/>
      <c r="P113" s="212"/>
      <c r="Q113" s="212"/>
      <c r="R113" s="212"/>
      <c r="S113" s="454"/>
    </row>
    <row r="114" spans="3:19" ht="18" customHeight="1" x14ac:dyDescent="0.4">
      <c r="C114" s="1000">
        <v>86</v>
      </c>
      <c r="D114" s="1183"/>
      <c r="E114" s="211" t="s">
        <v>1248</v>
      </c>
      <c r="F114" s="211" t="s">
        <v>1250</v>
      </c>
      <c r="G114" s="211" t="s">
        <v>2442</v>
      </c>
      <c r="H114" s="452"/>
      <c r="I114" s="452"/>
      <c r="J114" s="452"/>
      <c r="K114" s="452"/>
      <c r="L114" s="452"/>
      <c r="M114" s="452"/>
      <c r="N114" s="452"/>
      <c r="O114" s="212"/>
      <c r="P114" s="212"/>
      <c r="Q114" s="212"/>
      <c r="R114" s="212"/>
      <c r="S114" s="454"/>
    </row>
    <row r="115" spans="3:19" ht="18" customHeight="1" x14ac:dyDescent="0.4">
      <c r="C115" s="1000">
        <v>87</v>
      </c>
      <c r="D115" s="1183"/>
      <c r="E115" s="211" t="s">
        <v>1247</v>
      </c>
      <c r="F115" s="211" t="s">
        <v>1249</v>
      </c>
      <c r="G115" s="211" t="s">
        <v>2443</v>
      </c>
      <c r="H115" s="1003"/>
      <c r="I115" s="1003"/>
      <c r="J115" s="1003"/>
      <c r="K115" s="1003"/>
      <c r="L115" s="1003"/>
      <c r="M115" s="1003"/>
      <c r="N115" s="1003"/>
      <c r="O115" s="212"/>
      <c r="P115" s="212"/>
      <c r="Q115" s="212"/>
      <c r="R115" s="212"/>
      <c r="S115" s="1007"/>
    </row>
    <row r="116" spans="3:19" ht="18" customHeight="1" x14ac:dyDescent="0.4">
      <c r="C116" s="20">
        <v>88</v>
      </c>
      <c r="D116" s="1041"/>
      <c r="E116" s="129"/>
      <c r="F116" s="129"/>
      <c r="G116" s="501"/>
      <c r="H116" s="460"/>
      <c r="I116" s="457"/>
      <c r="J116" s="457"/>
      <c r="K116" s="457"/>
      <c r="L116" s="457"/>
      <c r="M116" s="457"/>
      <c r="N116" s="461"/>
      <c r="O116" s="536"/>
      <c r="P116" s="536"/>
      <c r="Q116" s="536"/>
      <c r="R116" s="536"/>
      <c r="S116" s="459"/>
    </row>
    <row r="117" spans="3:19" ht="18" customHeight="1" thickBot="1" x14ac:dyDescent="0.45">
      <c r="C117" s="201">
        <v>89</v>
      </c>
      <c r="D117" s="1062"/>
      <c r="E117" s="134"/>
      <c r="F117" s="134"/>
      <c r="G117" s="498"/>
      <c r="H117" s="53"/>
      <c r="I117" s="504"/>
      <c r="J117" s="504"/>
      <c r="K117" s="504"/>
      <c r="L117" s="504"/>
      <c r="M117" s="504"/>
      <c r="N117" s="506"/>
      <c r="O117" s="537"/>
      <c r="P117" s="537"/>
      <c r="Q117" s="537"/>
      <c r="R117" s="537"/>
      <c r="S117" s="499"/>
    </row>
    <row r="118" spans="3:19" ht="15.6" customHeight="1" x14ac:dyDescent="0.4">
      <c r="C118" s="999">
        <v>90</v>
      </c>
      <c r="D118" s="1191" t="s">
        <v>1947</v>
      </c>
      <c r="E118" s="840" t="s">
        <v>1951</v>
      </c>
      <c r="F118" s="434" t="s">
        <v>1948</v>
      </c>
      <c r="G118" s="435" t="s">
        <v>2346</v>
      </c>
      <c r="H118" s="516"/>
      <c r="I118" s="510"/>
      <c r="J118" s="510"/>
      <c r="K118" s="510"/>
      <c r="L118" s="510"/>
      <c r="M118" s="510"/>
      <c r="N118" s="515"/>
      <c r="O118" s="542"/>
      <c r="P118" s="542"/>
      <c r="Q118" s="542"/>
      <c r="R118" s="542"/>
      <c r="S118" s="513"/>
    </row>
    <row r="119" spans="3:19" ht="17.399999999999999" customHeight="1" x14ac:dyDescent="0.4">
      <c r="C119" s="1000">
        <v>91</v>
      </c>
      <c r="D119" s="1192"/>
      <c r="E119" s="841" t="s">
        <v>1952</v>
      </c>
      <c r="F119" s="437" t="s">
        <v>1949</v>
      </c>
      <c r="G119" s="438" t="s">
        <v>2347</v>
      </c>
      <c r="H119" s="512"/>
      <c r="I119" s="509"/>
      <c r="J119" s="509"/>
      <c r="K119" s="509"/>
      <c r="L119" s="509"/>
      <c r="M119" s="509"/>
      <c r="N119" s="517"/>
      <c r="O119" s="544"/>
      <c r="P119" s="544"/>
      <c r="Q119" s="544"/>
      <c r="R119" s="544"/>
      <c r="S119" s="514"/>
    </row>
    <row r="120" spans="3:19" ht="17.399999999999999" customHeight="1" x14ac:dyDescent="0.4">
      <c r="C120" s="1000">
        <v>92</v>
      </c>
      <c r="D120" s="1192"/>
      <c r="E120" s="841" t="s">
        <v>1953</v>
      </c>
      <c r="F120" s="437" t="s">
        <v>1950</v>
      </c>
      <c r="G120" s="438" t="s">
        <v>2458</v>
      </c>
      <c r="H120" s="512"/>
      <c r="I120" s="509"/>
      <c r="J120" s="509"/>
      <c r="K120" s="509"/>
      <c r="L120" s="509"/>
      <c r="M120" s="509"/>
      <c r="N120" s="517"/>
      <c r="O120" s="544"/>
      <c r="P120" s="544"/>
      <c r="Q120" s="544"/>
      <c r="R120" s="544"/>
      <c r="S120" s="514"/>
    </row>
    <row r="121" spans="3:19" ht="17.399999999999999" customHeight="1" x14ac:dyDescent="0.4">
      <c r="C121" s="1000">
        <v>93</v>
      </c>
      <c r="D121" s="1192"/>
      <c r="E121" s="955" t="s">
        <v>1954</v>
      </c>
      <c r="F121" s="480" t="s">
        <v>2119</v>
      </c>
      <c r="G121" s="956" t="s">
        <v>1955</v>
      </c>
      <c r="H121" s="512"/>
      <c r="I121" s="509"/>
      <c r="J121" s="509"/>
      <c r="K121" s="509"/>
      <c r="L121" s="509"/>
      <c r="M121" s="509"/>
      <c r="N121" s="517"/>
      <c r="O121" s="544"/>
      <c r="P121" s="544"/>
      <c r="Q121" s="544"/>
      <c r="R121" s="544"/>
      <c r="S121" s="514"/>
    </row>
    <row r="122" spans="3:19" ht="17.399999999999999" customHeight="1" x14ac:dyDescent="0.4">
      <c r="C122" s="1000">
        <v>94</v>
      </c>
      <c r="D122" s="1192"/>
      <c r="E122" s="841" t="s">
        <v>2121</v>
      </c>
      <c r="F122" s="480" t="s">
        <v>2123</v>
      </c>
      <c r="G122" s="956" t="s">
        <v>2124</v>
      </c>
      <c r="H122" s="1022"/>
      <c r="I122" s="1018"/>
      <c r="J122" s="1018"/>
      <c r="K122" s="1018"/>
      <c r="L122" s="1018"/>
      <c r="M122" s="1018"/>
      <c r="N122" s="1014"/>
      <c r="O122" s="1014"/>
      <c r="P122" s="1014"/>
      <c r="Q122" s="1014"/>
      <c r="R122" s="1014"/>
      <c r="S122" s="617"/>
    </row>
    <row r="123" spans="3:19" ht="15.6" customHeight="1" x14ac:dyDescent="0.4">
      <c r="C123" s="20">
        <v>95</v>
      </c>
      <c r="D123" s="1192"/>
      <c r="E123" s="841" t="s">
        <v>2120</v>
      </c>
      <c r="F123" s="480" t="s">
        <v>2122</v>
      </c>
      <c r="G123" s="956" t="s">
        <v>2686</v>
      </c>
      <c r="H123" s="511"/>
      <c r="I123" s="505"/>
      <c r="J123" s="505"/>
      <c r="K123" s="505"/>
      <c r="L123" s="505"/>
      <c r="M123" s="505"/>
      <c r="N123" s="508"/>
      <c r="O123" s="536"/>
      <c r="P123" s="536"/>
      <c r="Q123" s="536"/>
      <c r="R123" s="536"/>
      <c r="S123" s="507"/>
    </row>
    <row r="124" spans="3:19" ht="17.399999999999999" customHeight="1" x14ac:dyDescent="0.4">
      <c r="C124" s="1000">
        <v>96</v>
      </c>
      <c r="D124" s="1192"/>
      <c r="E124" s="841" t="s">
        <v>2315</v>
      </c>
      <c r="F124" s="480" t="s">
        <v>2318</v>
      </c>
      <c r="G124" s="956" t="s">
        <v>2319</v>
      </c>
      <c r="H124" s="331"/>
      <c r="I124" s="295"/>
      <c r="J124" s="295"/>
      <c r="K124" s="295"/>
      <c r="L124" s="295"/>
      <c r="M124" s="295"/>
      <c r="N124" s="424"/>
      <c r="O124" s="544"/>
      <c r="P124" s="544"/>
      <c r="Q124" s="544"/>
      <c r="R124" s="544"/>
      <c r="S124" s="169"/>
    </row>
    <row r="125" spans="3:19" ht="17.399999999999999" customHeight="1" x14ac:dyDescent="0.4">
      <c r="C125" s="1000">
        <v>97</v>
      </c>
      <c r="D125" s="1193"/>
      <c r="E125" s="955" t="s">
        <v>2316</v>
      </c>
      <c r="F125" s="480" t="s">
        <v>2317</v>
      </c>
      <c r="G125" s="956" t="s">
        <v>2320</v>
      </c>
      <c r="H125" s="331"/>
      <c r="I125" s="295"/>
      <c r="J125" s="295"/>
      <c r="K125" s="295"/>
      <c r="L125" s="295"/>
      <c r="M125" s="295"/>
      <c r="N125" s="424"/>
      <c r="O125" s="544"/>
      <c r="P125" s="544"/>
      <c r="Q125" s="544"/>
      <c r="R125" s="544"/>
      <c r="S125" s="169"/>
    </row>
    <row r="126" spans="3:19" ht="17.399999999999999" customHeight="1" x14ac:dyDescent="0.4">
      <c r="C126" s="1000">
        <v>98</v>
      </c>
      <c r="D126" s="1018"/>
      <c r="E126" s="129"/>
      <c r="F126" s="129"/>
      <c r="G126" s="501"/>
      <c r="H126" s="331"/>
      <c r="I126" s="295"/>
      <c r="J126" s="295"/>
      <c r="K126" s="295"/>
      <c r="L126" s="295"/>
      <c r="M126" s="295"/>
      <c r="N126" s="424"/>
      <c r="O126" s="544"/>
      <c r="P126" s="544"/>
      <c r="Q126" s="544"/>
      <c r="R126" s="544"/>
      <c r="S126" s="169"/>
    </row>
    <row r="127" spans="3:19" ht="18" customHeight="1" thickBot="1" x14ac:dyDescent="0.45">
      <c r="C127" s="1001">
        <v>99</v>
      </c>
      <c r="D127" s="1063"/>
      <c r="E127" s="143"/>
      <c r="F127" s="143"/>
      <c r="G127" s="1064"/>
      <c r="H127" s="331"/>
      <c r="I127" s="295"/>
      <c r="J127" s="295"/>
      <c r="K127" s="295"/>
      <c r="L127" s="295"/>
      <c r="M127" s="295"/>
      <c r="N127" s="424"/>
      <c r="O127" s="544"/>
      <c r="P127" s="544"/>
      <c r="Q127" s="544"/>
      <c r="R127" s="544"/>
      <c r="S127" s="169"/>
    </row>
    <row r="128" spans="3:19" ht="46.8" x14ac:dyDescent="0.4">
      <c r="C128" s="433">
        <v>100</v>
      </c>
      <c r="D128" s="1052"/>
      <c r="E128" s="152" t="s">
        <v>1579</v>
      </c>
      <c r="F128" s="325" t="s">
        <v>1580</v>
      </c>
      <c r="G128" s="153"/>
      <c r="H128" s="331"/>
      <c r="I128" s="295"/>
      <c r="J128" s="295"/>
      <c r="K128" s="295"/>
      <c r="L128" s="295"/>
      <c r="M128" s="295"/>
      <c r="N128" s="424"/>
      <c r="O128" s="544"/>
      <c r="P128" s="544"/>
      <c r="Q128" s="544"/>
      <c r="R128" s="544"/>
      <c r="S128" s="169"/>
    </row>
    <row r="129" spans="3:19" x14ac:dyDescent="0.4">
      <c r="C129" s="436">
        <v>101</v>
      </c>
      <c r="D129" s="1061"/>
      <c r="E129" s="128"/>
      <c r="F129" s="296"/>
      <c r="G129" s="130"/>
      <c r="H129" s="331"/>
      <c r="I129" s="295"/>
      <c r="J129" s="295"/>
      <c r="K129" s="295"/>
      <c r="L129" s="295"/>
      <c r="M129" s="295"/>
      <c r="N129" s="424"/>
      <c r="O129" s="544"/>
      <c r="P129" s="544"/>
      <c r="Q129" s="544"/>
      <c r="R129" s="544"/>
      <c r="S129" s="169"/>
    </row>
    <row r="130" spans="3:19" x14ac:dyDescent="0.4">
      <c r="C130" s="436">
        <v>102</v>
      </c>
      <c r="D130" s="1061"/>
      <c r="E130" s="129"/>
      <c r="F130" s="180"/>
      <c r="G130" s="132"/>
      <c r="H130" s="331"/>
      <c r="I130" s="295"/>
      <c r="J130" s="295"/>
      <c r="K130" s="295"/>
      <c r="L130" s="295"/>
      <c r="M130" s="295"/>
      <c r="N130" s="424"/>
      <c r="O130" s="544"/>
      <c r="P130" s="544"/>
      <c r="Q130" s="544"/>
      <c r="R130" s="544"/>
      <c r="S130" s="169"/>
    </row>
    <row r="131" spans="3:19" x14ac:dyDescent="0.4">
      <c r="C131" s="436">
        <v>103</v>
      </c>
      <c r="D131" s="1061"/>
      <c r="E131" s="15"/>
      <c r="F131" s="486"/>
      <c r="G131" s="421"/>
      <c r="H131" s="331"/>
      <c r="I131" s="295"/>
      <c r="J131" s="295"/>
      <c r="K131" s="295"/>
      <c r="L131" s="295"/>
      <c r="M131" s="295"/>
      <c r="N131" s="424"/>
      <c r="O131" s="544"/>
      <c r="P131" s="544"/>
      <c r="Q131" s="544"/>
      <c r="R131" s="544"/>
      <c r="S131" s="169"/>
    </row>
    <row r="132" spans="3:19" ht="18" customHeight="1" x14ac:dyDescent="0.4">
      <c r="C132" s="436">
        <v>104</v>
      </c>
      <c r="D132" s="1061"/>
      <c r="E132" s="592"/>
      <c r="F132" s="408"/>
      <c r="G132" s="409"/>
      <c r="H132" s="331"/>
      <c r="I132" s="295"/>
      <c r="J132" s="295"/>
      <c r="K132" s="295"/>
      <c r="L132" s="295"/>
      <c r="M132" s="295"/>
      <c r="N132" s="424"/>
      <c r="O132" s="544"/>
      <c r="P132" s="544"/>
      <c r="Q132" s="544"/>
      <c r="R132" s="544"/>
      <c r="S132" s="169"/>
    </row>
    <row r="133" spans="3:19" ht="15.6" customHeight="1" x14ac:dyDescent="0.4">
      <c r="C133" s="518">
        <v>105</v>
      </c>
      <c r="D133" s="1061"/>
      <c r="E133" s="592"/>
      <c r="F133" s="408"/>
      <c r="G133" s="409"/>
      <c r="H133" s="331"/>
      <c r="I133" s="295"/>
      <c r="J133" s="295"/>
      <c r="K133" s="295"/>
      <c r="L133" s="295"/>
      <c r="M133" s="295"/>
      <c r="N133" s="424"/>
      <c r="O133" s="544"/>
      <c r="P133" s="544"/>
      <c r="Q133" s="544"/>
      <c r="R133" s="544"/>
      <c r="S133" s="169"/>
    </row>
    <row r="134" spans="3:19" x14ac:dyDescent="0.4">
      <c r="C134" s="436">
        <v>106</v>
      </c>
      <c r="D134" s="1061"/>
      <c r="E134" s="15"/>
      <c r="F134" s="408"/>
      <c r="G134" s="409"/>
      <c r="H134" s="331"/>
      <c r="I134" s="295"/>
      <c r="J134" s="295"/>
      <c r="K134" s="295"/>
      <c r="L134" s="295"/>
      <c r="M134" s="295"/>
      <c r="N134" s="424"/>
      <c r="O134" s="544"/>
      <c r="P134" s="544"/>
      <c r="Q134" s="544"/>
      <c r="R134" s="544"/>
      <c r="S134" s="169"/>
    </row>
    <row r="135" spans="3:19" x14ac:dyDescent="0.4">
      <c r="C135" s="436">
        <v>107</v>
      </c>
      <c r="D135" s="1061"/>
      <c r="E135" s="15"/>
      <c r="F135" s="408"/>
      <c r="G135" s="409"/>
      <c r="H135" s="331"/>
      <c r="I135" s="295"/>
      <c r="J135" s="295"/>
      <c r="K135" s="295"/>
      <c r="L135" s="295"/>
      <c r="M135" s="295"/>
      <c r="N135" s="424"/>
      <c r="O135" s="544"/>
      <c r="P135" s="544"/>
      <c r="Q135" s="544"/>
      <c r="R135" s="544"/>
      <c r="S135" s="169"/>
    </row>
    <row r="136" spans="3:19" x14ac:dyDescent="0.4">
      <c r="C136" s="436">
        <v>108</v>
      </c>
      <c r="D136" s="1061"/>
      <c r="E136" s="15"/>
      <c r="F136" s="408"/>
      <c r="G136" s="409"/>
      <c r="H136" s="331"/>
      <c r="I136" s="295"/>
      <c r="J136" s="295"/>
      <c r="K136" s="295"/>
      <c r="L136" s="295"/>
      <c r="M136" s="295"/>
      <c r="N136" s="424"/>
      <c r="O136" s="544"/>
      <c r="P136" s="544"/>
      <c r="Q136" s="544"/>
      <c r="R136" s="544"/>
      <c r="S136" s="169"/>
    </row>
    <row r="137" spans="3:19" ht="16.2" thickBot="1" x14ac:dyDescent="0.45">
      <c r="C137" s="439">
        <v>109</v>
      </c>
      <c r="D137" s="1038"/>
      <c r="E137" s="19"/>
      <c r="F137" s="410"/>
      <c r="G137" s="411"/>
      <c r="H137" s="331"/>
      <c r="I137" s="295"/>
      <c r="J137" s="295"/>
      <c r="K137" s="295"/>
      <c r="L137" s="295"/>
      <c r="M137" s="295"/>
      <c r="N137" s="424"/>
      <c r="O137" s="544"/>
      <c r="P137" s="544"/>
      <c r="Q137" s="544"/>
      <c r="R137" s="544"/>
      <c r="S137" s="169"/>
    </row>
    <row r="138" spans="3:19" ht="15.6" customHeight="1" x14ac:dyDescent="0.4">
      <c r="C138" s="20">
        <v>110</v>
      </c>
      <c r="D138" s="1191" t="s">
        <v>2459</v>
      </c>
      <c r="E138" s="128"/>
      <c r="F138" s="128"/>
      <c r="G138" s="467"/>
      <c r="H138" s="290"/>
      <c r="I138" s="295"/>
      <c r="J138" s="295"/>
      <c r="K138" s="295"/>
      <c r="L138" s="295"/>
      <c r="M138" s="295"/>
      <c r="N138" s="424"/>
      <c r="O138" s="544"/>
      <c r="P138" s="544"/>
      <c r="Q138" s="544"/>
      <c r="R138" s="544"/>
      <c r="S138" s="169"/>
    </row>
    <row r="139" spans="3:19" x14ac:dyDescent="0.4">
      <c r="C139" s="21">
        <v>111</v>
      </c>
      <c r="D139" s="1192"/>
      <c r="E139" s="408" t="s">
        <v>2197</v>
      </c>
      <c r="F139" s="408" t="s">
        <v>2198</v>
      </c>
      <c r="G139" s="409" t="s">
        <v>1088</v>
      </c>
      <c r="H139" s="290"/>
      <c r="I139" s="295"/>
      <c r="J139" s="295"/>
      <c r="K139" s="295"/>
      <c r="L139" s="295"/>
      <c r="M139" s="295"/>
      <c r="N139" s="424"/>
      <c r="O139" s="544"/>
      <c r="P139" s="544"/>
      <c r="Q139" s="544"/>
      <c r="R139" s="544"/>
      <c r="S139" s="169"/>
    </row>
    <row r="140" spans="3:19" x14ac:dyDescent="0.4">
      <c r="C140" s="21">
        <v>112</v>
      </c>
      <c r="D140" s="1192"/>
      <c r="E140" s="408" t="s">
        <v>2199</v>
      </c>
      <c r="F140" s="408" t="s">
        <v>2200</v>
      </c>
      <c r="G140" s="409" t="s">
        <v>789</v>
      </c>
      <c r="H140" s="290"/>
      <c r="I140" s="295"/>
      <c r="J140" s="295"/>
      <c r="K140" s="295"/>
      <c r="L140" s="295"/>
      <c r="M140" s="295"/>
      <c r="N140" s="424"/>
      <c r="O140" s="544"/>
      <c r="P140" s="544"/>
      <c r="Q140" s="544"/>
      <c r="R140" s="544"/>
      <c r="S140" s="169"/>
    </row>
    <row r="141" spans="3:19" ht="46.8" x14ac:dyDescent="0.4">
      <c r="C141" s="610">
        <v>113</v>
      </c>
      <c r="D141" s="1192"/>
      <c r="E141" s="408" t="s">
        <v>2322</v>
      </c>
      <c r="F141" s="348" t="s">
        <v>2349</v>
      </c>
      <c r="G141" s="409" t="s">
        <v>789</v>
      </c>
      <c r="H141" s="290"/>
      <c r="I141" s="295"/>
      <c r="J141" s="295"/>
      <c r="K141" s="295"/>
      <c r="L141" s="295"/>
      <c r="M141" s="295"/>
      <c r="N141" s="424"/>
      <c r="O141" s="544"/>
      <c r="P141" s="544"/>
      <c r="Q141" s="544"/>
      <c r="R141" s="544"/>
      <c r="S141" s="169"/>
    </row>
    <row r="142" spans="3:19" x14ac:dyDescent="0.4">
      <c r="C142" s="610">
        <v>114</v>
      </c>
      <c r="D142" s="1192"/>
      <c r="E142" s="420" t="s">
        <v>2352</v>
      </c>
      <c r="F142" s="408" t="s">
        <v>2351</v>
      </c>
      <c r="G142" s="1074" t="s">
        <v>2350</v>
      </c>
      <c r="H142" s="290"/>
      <c r="I142" s="295"/>
      <c r="J142" s="295"/>
      <c r="K142" s="295"/>
      <c r="L142" s="295"/>
      <c r="M142" s="295"/>
      <c r="N142" s="424"/>
      <c r="O142" s="544"/>
      <c r="P142" s="544"/>
      <c r="Q142" s="544"/>
      <c r="R142" s="544"/>
      <c r="S142" s="169"/>
    </row>
    <row r="143" spans="3:19" x14ac:dyDescent="0.4">
      <c r="C143" s="610">
        <v>115</v>
      </c>
      <c r="D143" s="1192"/>
      <c r="E143" s="420" t="s">
        <v>2354</v>
      </c>
      <c r="F143" s="408" t="s">
        <v>2353</v>
      </c>
      <c r="G143" s="1074" t="s">
        <v>2680</v>
      </c>
      <c r="H143" s="290"/>
      <c r="I143" s="295"/>
      <c r="J143" s="295"/>
      <c r="K143" s="295"/>
      <c r="L143" s="295"/>
      <c r="M143" s="295"/>
      <c r="N143" s="424"/>
      <c r="O143" s="544"/>
      <c r="P143" s="544"/>
      <c r="Q143" s="544"/>
      <c r="R143" s="544"/>
      <c r="S143" s="169"/>
    </row>
    <row r="144" spans="3:19" ht="31.2" x14ac:dyDescent="0.4">
      <c r="C144" s="610">
        <v>116</v>
      </c>
      <c r="D144" s="1192"/>
      <c r="E144" s="420" t="s">
        <v>2365</v>
      </c>
      <c r="F144" s="486" t="s">
        <v>2691</v>
      </c>
      <c r="G144" s="1074" t="s">
        <v>2692</v>
      </c>
      <c r="H144" s="290"/>
      <c r="I144" s="295"/>
      <c r="J144" s="295"/>
      <c r="K144" s="295"/>
      <c r="L144" s="295"/>
      <c r="M144" s="295"/>
      <c r="N144" s="424"/>
      <c r="O144" s="544"/>
      <c r="P144" s="544"/>
      <c r="Q144" s="544"/>
      <c r="R144" s="544"/>
      <c r="S144" s="169"/>
    </row>
    <row r="145" spans="3:19" ht="31.2" x14ac:dyDescent="0.4">
      <c r="C145" s="610">
        <v>117</v>
      </c>
      <c r="D145" s="1192"/>
      <c r="E145" s="408" t="s">
        <v>2366</v>
      </c>
      <c r="F145" s="348" t="s">
        <v>2693</v>
      </c>
      <c r="G145" s="1074" t="s">
        <v>2681</v>
      </c>
      <c r="H145" s="290"/>
      <c r="I145" s="295"/>
      <c r="J145" s="295"/>
      <c r="K145" s="295"/>
      <c r="L145" s="295"/>
      <c r="M145" s="295"/>
      <c r="N145" s="424"/>
      <c r="O145" s="544"/>
      <c r="P145" s="544"/>
      <c r="Q145" s="544"/>
      <c r="R145" s="544"/>
      <c r="S145" s="169"/>
    </row>
    <row r="146" spans="3:19" x14ac:dyDescent="0.4">
      <c r="C146" s="610">
        <v>118</v>
      </c>
      <c r="D146" s="1192"/>
      <c r="E146" s="408" t="s">
        <v>2367</v>
      </c>
      <c r="F146" s="408" t="s">
        <v>2682</v>
      </c>
      <c r="G146" s="1074" t="s">
        <v>2368</v>
      </c>
      <c r="H146" s="290"/>
      <c r="I146" s="295"/>
      <c r="J146" s="295"/>
      <c r="K146" s="295"/>
      <c r="L146" s="295"/>
      <c r="M146" s="295"/>
      <c r="N146" s="424"/>
      <c r="O146" s="544"/>
      <c r="P146" s="544"/>
      <c r="Q146" s="544"/>
      <c r="R146" s="544"/>
      <c r="S146" s="169"/>
    </row>
    <row r="147" spans="3:19" ht="31.2" x14ac:dyDescent="0.4">
      <c r="C147" s="1000">
        <v>119</v>
      </c>
      <c r="D147" s="1192"/>
      <c r="E147" s="408" t="s">
        <v>2694</v>
      </c>
      <c r="F147" s="348" t="s">
        <v>2695</v>
      </c>
      <c r="G147" s="1074" t="s">
        <v>2683</v>
      </c>
      <c r="H147" s="290"/>
      <c r="I147" s="295"/>
      <c r="J147" s="295"/>
      <c r="K147" s="295"/>
      <c r="L147" s="295"/>
      <c r="M147" s="295"/>
      <c r="N147" s="424"/>
      <c r="O147" s="544"/>
      <c r="P147" s="544"/>
      <c r="Q147" s="544"/>
      <c r="R147" s="544"/>
      <c r="S147" s="169"/>
    </row>
    <row r="148" spans="3:19" ht="31.2" x14ac:dyDescent="0.4">
      <c r="C148" s="20">
        <v>120</v>
      </c>
      <c r="D148" s="1192"/>
      <c r="E148" s="408" t="s">
        <v>2696</v>
      </c>
      <c r="F148" s="348" t="s">
        <v>2697</v>
      </c>
      <c r="G148" s="1074" t="s">
        <v>2684</v>
      </c>
      <c r="H148" s="290"/>
      <c r="I148" s="295"/>
      <c r="J148" s="295"/>
      <c r="K148" s="295"/>
      <c r="L148" s="295"/>
      <c r="M148" s="295"/>
      <c r="N148" s="424"/>
      <c r="O148" s="544"/>
      <c r="P148" s="544"/>
      <c r="Q148" s="544"/>
      <c r="R148" s="544"/>
      <c r="S148" s="169"/>
    </row>
    <row r="149" spans="3:19" x14ac:dyDescent="0.4">
      <c r="C149" s="21">
        <v>121</v>
      </c>
      <c r="D149" s="1192"/>
      <c r="E149" s="420" t="s">
        <v>2688</v>
      </c>
      <c r="F149" s="420" t="s">
        <v>2687</v>
      </c>
      <c r="G149" s="1074" t="s">
        <v>2679</v>
      </c>
      <c r="H149" s="700"/>
      <c r="I149" s="699"/>
      <c r="J149" s="699"/>
      <c r="K149" s="699"/>
      <c r="L149" s="699"/>
      <c r="M149" s="699"/>
      <c r="N149" s="618"/>
      <c r="O149" s="618"/>
      <c r="P149" s="618"/>
      <c r="Q149" s="618"/>
      <c r="R149" s="618"/>
      <c r="S149" s="617"/>
    </row>
    <row r="150" spans="3:19" ht="62.4" x14ac:dyDescent="0.4">
      <c r="C150" s="21">
        <v>122</v>
      </c>
      <c r="D150" s="1192"/>
      <c r="E150" s="420" t="s">
        <v>2689</v>
      </c>
      <c r="F150" s="348" t="s">
        <v>2690</v>
      </c>
      <c r="G150" s="1074" t="s">
        <v>2685</v>
      </c>
      <c r="H150" s="700"/>
      <c r="I150" s="699"/>
      <c r="J150" s="699"/>
      <c r="K150" s="699"/>
      <c r="L150" s="699"/>
      <c r="M150" s="699"/>
      <c r="N150" s="618"/>
      <c r="O150" s="618"/>
      <c r="P150" s="618"/>
      <c r="Q150" s="618"/>
      <c r="R150" s="618"/>
      <c r="S150" s="617"/>
    </row>
    <row r="151" spans="3:19" x14ac:dyDescent="0.4">
      <c r="C151" s="21">
        <v>123</v>
      </c>
      <c r="D151" s="1193"/>
      <c r="E151" s="420" t="s">
        <v>2546</v>
      </c>
      <c r="F151" s="408" t="s">
        <v>2547</v>
      </c>
      <c r="G151" s="1074" t="s">
        <v>2482</v>
      </c>
      <c r="H151" s="290"/>
      <c r="I151" s="295"/>
      <c r="J151" s="295"/>
      <c r="K151" s="295"/>
      <c r="L151" s="295"/>
      <c r="M151" s="295"/>
      <c r="N151" s="424"/>
      <c r="O151" s="544"/>
      <c r="P151" s="544"/>
      <c r="Q151" s="544"/>
      <c r="R151" s="544"/>
      <c r="S151" s="169"/>
    </row>
    <row r="152" spans="3:19" x14ac:dyDescent="0.4">
      <c r="C152" s="21">
        <v>124</v>
      </c>
      <c r="D152" s="295"/>
      <c r="E152" s="129"/>
      <c r="F152" s="128"/>
      <c r="G152" s="644"/>
      <c r="H152" s="290"/>
      <c r="I152" s="295"/>
      <c r="J152" s="295"/>
      <c r="K152" s="295"/>
      <c r="L152" s="295"/>
      <c r="M152" s="295"/>
      <c r="N152" s="424"/>
      <c r="O152" s="544"/>
      <c r="P152" s="544"/>
      <c r="Q152" s="544"/>
      <c r="R152" s="544"/>
      <c r="S152" s="169"/>
    </row>
    <row r="153" spans="3:19" x14ac:dyDescent="0.4">
      <c r="C153" s="21">
        <v>125</v>
      </c>
      <c r="D153" s="295"/>
      <c r="E153" s="129"/>
      <c r="F153" s="128"/>
      <c r="G153" s="644"/>
      <c r="H153" s="290"/>
      <c r="I153" s="295"/>
      <c r="J153" s="295"/>
      <c r="K153" s="295"/>
      <c r="L153" s="295"/>
      <c r="M153" s="295"/>
      <c r="N153" s="424"/>
      <c r="O153" s="544"/>
      <c r="P153" s="544"/>
      <c r="Q153" s="544"/>
      <c r="R153" s="544"/>
      <c r="S153" s="169"/>
    </row>
    <row r="154" spans="3:19" x14ac:dyDescent="0.4">
      <c r="C154" s="21">
        <v>126</v>
      </c>
      <c r="D154" s="295"/>
      <c r="E154" s="128"/>
      <c r="F154" s="128"/>
      <c r="G154" s="130"/>
      <c r="H154" s="290"/>
      <c r="I154" s="295"/>
      <c r="J154" s="295"/>
      <c r="K154" s="295"/>
      <c r="L154" s="295"/>
      <c r="M154" s="295"/>
      <c r="N154" s="424"/>
      <c r="O154" s="544"/>
      <c r="P154" s="544"/>
      <c r="Q154" s="544"/>
      <c r="R154" s="544"/>
      <c r="S154" s="169"/>
    </row>
    <row r="155" spans="3:19" ht="16.2" thickBot="1" x14ac:dyDescent="0.45">
      <c r="C155" s="22">
        <v>127</v>
      </c>
      <c r="D155" s="292"/>
      <c r="E155" s="143"/>
      <c r="F155" s="143"/>
      <c r="G155" s="144"/>
      <c r="H155" s="290"/>
      <c r="I155" s="295"/>
      <c r="J155" s="295"/>
      <c r="K155" s="295"/>
      <c r="L155" s="295"/>
      <c r="M155" s="295"/>
      <c r="N155" s="424"/>
      <c r="O155" s="544"/>
      <c r="P155" s="544"/>
      <c r="Q155" s="544"/>
      <c r="R155" s="544"/>
      <c r="S155" s="169"/>
    </row>
    <row r="158" spans="3:19" x14ac:dyDescent="0.4">
      <c r="E158" s="90"/>
      <c r="F158" s="90"/>
      <c r="G158" s="90"/>
      <c r="K158" s="422"/>
      <c r="L158" s="539"/>
      <c r="M158" s="539"/>
      <c r="N158" s="539"/>
      <c r="P158" s="90"/>
      <c r="Q158" s="35"/>
      <c r="R158" s="35"/>
      <c r="S158" s="35"/>
    </row>
    <row r="160" spans="3:19" x14ac:dyDescent="0.4">
      <c r="E160" s="90"/>
      <c r="F160" s="90"/>
      <c r="G160" s="90"/>
      <c r="J160" s="422"/>
      <c r="K160" s="539"/>
      <c r="L160" s="539"/>
      <c r="M160" s="539"/>
      <c r="N160" s="539"/>
      <c r="O160" s="90"/>
      <c r="P160" s="35"/>
      <c r="Q160" s="35"/>
      <c r="R160" s="35"/>
      <c r="S160" s="35"/>
    </row>
    <row r="161" spans="5:19" x14ac:dyDescent="0.4">
      <c r="E161" s="90"/>
      <c r="F161" s="90"/>
      <c r="G161" s="90"/>
      <c r="J161" s="422"/>
      <c r="K161" s="539"/>
      <c r="L161" s="539"/>
      <c r="M161" s="539"/>
      <c r="N161" s="539"/>
      <c r="O161" s="90"/>
      <c r="P161" s="35"/>
      <c r="Q161" s="35"/>
      <c r="R161" s="35"/>
      <c r="S161" s="35"/>
    </row>
    <row r="162" spans="5:19" x14ac:dyDescent="0.4">
      <c r="E162" s="90"/>
      <c r="F162" s="90"/>
      <c r="G162" s="90"/>
      <c r="J162" s="422"/>
      <c r="K162" s="539"/>
      <c r="L162" s="539"/>
      <c r="M162" s="539"/>
      <c r="N162" s="539"/>
      <c r="O162" s="90"/>
      <c r="P162" s="35"/>
      <c r="Q162" s="35"/>
      <c r="R162" s="35"/>
      <c r="S162" s="35"/>
    </row>
    <row r="163" spans="5:19" x14ac:dyDescent="0.4">
      <c r="E163" s="90"/>
      <c r="F163" s="90"/>
      <c r="G163" s="90"/>
      <c r="J163" s="422"/>
      <c r="K163" s="539"/>
      <c r="L163" s="539"/>
      <c r="M163" s="539"/>
      <c r="N163" s="539"/>
      <c r="O163" s="90"/>
      <c r="P163" s="35"/>
      <c r="Q163" s="35"/>
      <c r="R163" s="35"/>
      <c r="S163" s="35"/>
    </row>
    <row r="164" spans="5:19" x14ac:dyDescent="0.4">
      <c r="E164" s="90"/>
      <c r="F164" s="90"/>
      <c r="G164" s="90"/>
      <c r="J164" s="422"/>
      <c r="K164" s="539"/>
      <c r="L164" s="539"/>
      <c r="M164" s="539"/>
      <c r="N164" s="539"/>
      <c r="O164" s="90"/>
      <c r="P164" s="35"/>
      <c r="Q164" s="35"/>
      <c r="R164" s="35"/>
      <c r="S164" s="35"/>
    </row>
    <row r="165" spans="5:19" x14ac:dyDescent="0.4">
      <c r="E165" s="90"/>
      <c r="F165" s="90"/>
      <c r="G165" s="90"/>
      <c r="J165" s="422"/>
      <c r="K165" s="539"/>
      <c r="L165" s="539"/>
      <c r="M165" s="539"/>
      <c r="N165" s="539"/>
      <c r="O165" s="90"/>
      <c r="P165" s="35"/>
      <c r="Q165" s="35"/>
      <c r="R165" s="35"/>
      <c r="S165" s="35"/>
    </row>
    <row r="166" spans="5:19" x14ac:dyDescent="0.4">
      <c r="E166" s="90"/>
      <c r="F166" s="90"/>
      <c r="G166" s="90"/>
      <c r="J166" s="422"/>
      <c r="K166" s="539"/>
      <c r="L166" s="539"/>
      <c r="M166" s="539"/>
      <c r="N166" s="539"/>
      <c r="O166" s="90"/>
      <c r="P166" s="35"/>
      <c r="Q166" s="35"/>
      <c r="R166" s="35"/>
      <c r="S166" s="35"/>
    </row>
    <row r="167" spans="5:19" x14ac:dyDescent="0.4">
      <c r="E167" s="90"/>
      <c r="F167" s="90"/>
      <c r="G167" s="90"/>
      <c r="J167" s="422"/>
      <c r="K167" s="539"/>
      <c r="L167" s="539"/>
      <c r="M167" s="539"/>
      <c r="N167" s="539"/>
      <c r="O167" s="90"/>
      <c r="P167" s="35"/>
      <c r="Q167" s="35"/>
      <c r="R167" s="35"/>
      <c r="S167" s="35"/>
    </row>
    <row r="168" spans="5:19" x14ac:dyDescent="0.4">
      <c r="E168" s="90"/>
      <c r="F168" s="90"/>
      <c r="G168" s="90"/>
      <c r="J168" s="422"/>
      <c r="K168" s="539"/>
      <c r="L168" s="539"/>
      <c r="M168" s="539"/>
      <c r="N168" s="539"/>
      <c r="O168" s="90"/>
      <c r="P168" s="35"/>
      <c r="Q168" s="35"/>
      <c r="R168" s="35"/>
      <c r="S168" s="35"/>
    </row>
    <row r="169" spans="5:19" x14ac:dyDescent="0.4">
      <c r="E169" s="90"/>
      <c r="F169" s="90"/>
      <c r="G169" s="90"/>
      <c r="J169" s="422"/>
      <c r="K169" s="539"/>
      <c r="L169" s="539"/>
      <c r="M169" s="539"/>
      <c r="N169" s="539"/>
      <c r="O169" s="90"/>
      <c r="P169" s="35"/>
      <c r="Q169" s="35"/>
      <c r="R169" s="35"/>
      <c r="S169" s="35"/>
    </row>
    <row r="170" spans="5:19" x14ac:dyDescent="0.4">
      <c r="E170" s="90"/>
      <c r="F170" s="90"/>
      <c r="G170" s="90"/>
      <c r="J170" s="422"/>
      <c r="K170" s="539"/>
      <c r="L170" s="539"/>
      <c r="M170" s="539"/>
      <c r="N170" s="539"/>
      <c r="O170" s="90"/>
      <c r="P170" s="35"/>
      <c r="Q170" s="35"/>
      <c r="R170" s="35"/>
      <c r="S170" s="35"/>
    </row>
    <row r="171" spans="5:19" x14ac:dyDescent="0.4">
      <c r="E171" s="90"/>
      <c r="F171" s="90"/>
      <c r="G171" s="90"/>
      <c r="J171" s="422"/>
      <c r="K171" s="539"/>
      <c r="L171" s="539"/>
      <c r="M171" s="539"/>
      <c r="N171" s="539"/>
      <c r="O171" s="90"/>
      <c r="P171" s="35"/>
      <c r="Q171" s="35"/>
      <c r="R171" s="35"/>
      <c r="S171" s="35"/>
    </row>
    <row r="172" spans="5:19" x14ac:dyDescent="0.4">
      <c r="E172" s="90"/>
      <c r="F172" s="90"/>
      <c r="G172" s="90"/>
      <c r="J172" s="422"/>
      <c r="K172" s="539"/>
      <c r="L172" s="539"/>
      <c r="M172" s="539"/>
      <c r="N172" s="539"/>
      <c r="O172" s="90"/>
      <c r="P172" s="35"/>
      <c r="Q172" s="35"/>
      <c r="R172" s="35"/>
      <c r="S172" s="35"/>
    </row>
    <row r="173" spans="5:19" x14ac:dyDescent="0.4">
      <c r="E173" s="90"/>
      <c r="F173" s="90"/>
      <c r="G173" s="90"/>
      <c r="J173" s="422"/>
      <c r="K173" s="539"/>
      <c r="L173" s="539"/>
      <c r="M173" s="539"/>
      <c r="N173" s="539"/>
      <c r="O173" s="90"/>
      <c r="P173" s="35"/>
      <c r="Q173" s="35"/>
      <c r="R173" s="35"/>
      <c r="S173" s="35"/>
    </row>
    <row r="174" spans="5:19" x14ac:dyDescent="0.4">
      <c r="E174" s="90"/>
      <c r="F174" s="90"/>
      <c r="G174" s="90"/>
      <c r="J174" s="422"/>
      <c r="K174" s="539"/>
      <c r="L174" s="539"/>
      <c r="M174" s="539"/>
      <c r="N174" s="539"/>
      <c r="O174" s="90"/>
      <c r="P174" s="35"/>
      <c r="Q174" s="35"/>
      <c r="R174" s="35"/>
      <c r="S174" s="35"/>
    </row>
    <row r="175" spans="5:19" x14ac:dyDescent="0.4">
      <c r="E175" s="90"/>
      <c r="F175" s="90"/>
      <c r="G175" s="90"/>
      <c r="J175" s="422"/>
      <c r="K175" s="539"/>
      <c r="L175" s="539"/>
      <c r="M175" s="539"/>
      <c r="N175" s="539"/>
      <c r="O175" s="90"/>
      <c r="P175" s="35"/>
      <c r="Q175" s="35"/>
      <c r="R175" s="35"/>
      <c r="S175" s="35"/>
    </row>
    <row r="176" spans="5:19" x14ac:dyDescent="0.4">
      <c r="E176" s="90"/>
      <c r="F176" s="90"/>
      <c r="G176" s="90"/>
      <c r="J176" s="422"/>
      <c r="K176" s="539"/>
      <c r="L176" s="539"/>
      <c r="M176" s="539"/>
      <c r="N176" s="539"/>
      <c r="O176" s="90"/>
      <c r="P176" s="35"/>
      <c r="Q176" s="35"/>
      <c r="R176" s="35"/>
      <c r="S176" s="35"/>
    </row>
    <row r="177" spans="5:19" x14ac:dyDescent="0.4">
      <c r="E177" s="90"/>
      <c r="F177" s="90"/>
      <c r="G177" s="90"/>
      <c r="J177" s="422"/>
      <c r="K177" s="539"/>
      <c r="L177" s="539"/>
      <c r="M177" s="539"/>
      <c r="N177" s="539"/>
      <c r="O177" s="90"/>
      <c r="P177" s="35"/>
      <c r="Q177" s="35"/>
      <c r="R177" s="35"/>
      <c r="S177" s="35"/>
    </row>
    <row r="178" spans="5:19" x14ac:dyDescent="0.4">
      <c r="E178" s="90"/>
      <c r="F178" s="90"/>
      <c r="G178" s="90"/>
      <c r="J178" s="422"/>
      <c r="K178" s="539"/>
      <c r="L178" s="539"/>
      <c r="M178" s="539"/>
      <c r="N178" s="539"/>
      <c r="O178" s="90"/>
      <c r="P178" s="35"/>
      <c r="Q178" s="35"/>
      <c r="R178" s="35"/>
      <c r="S178" s="35"/>
    </row>
    <row r="179" spans="5:19" x14ac:dyDescent="0.4">
      <c r="E179" s="90"/>
      <c r="F179" s="90"/>
      <c r="G179" s="90"/>
      <c r="J179" s="422"/>
      <c r="K179" s="539"/>
      <c r="L179" s="539"/>
      <c r="M179" s="539"/>
      <c r="N179" s="539"/>
      <c r="O179" s="90"/>
      <c r="P179" s="35"/>
      <c r="Q179" s="35"/>
      <c r="R179" s="35"/>
      <c r="S179" s="35"/>
    </row>
    <row r="180" spans="5:19" x14ac:dyDescent="0.4">
      <c r="E180" s="90"/>
      <c r="F180" s="90"/>
      <c r="G180" s="90"/>
      <c r="J180" s="422"/>
      <c r="K180" s="539"/>
      <c r="L180" s="539"/>
      <c r="M180" s="539"/>
      <c r="N180" s="539"/>
      <c r="O180" s="90"/>
      <c r="P180" s="35"/>
      <c r="Q180" s="35"/>
      <c r="R180" s="35"/>
      <c r="S180" s="35"/>
    </row>
  </sheetData>
  <mergeCells count="29">
    <mergeCell ref="H26:S26"/>
    <mergeCell ref="D38:D43"/>
    <mergeCell ref="D48:D49"/>
    <mergeCell ref="D44:D45"/>
    <mergeCell ref="D46:D47"/>
    <mergeCell ref="G26:G27"/>
    <mergeCell ref="D138:D151"/>
    <mergeCell ref="C26:C27"/>
    <mergeCell ref="D26:D27"/>
    <mergeCell ref="E26:E27"/>
    <mergeCell ref="F26:F27"/>
    <mergeCell ref="D102:D108"/>
    <mergeCell ref="D109:D115"/>
    <mergeCell ref="D118:D125"/>
    <mergeCell ref="D85:D86"/>
    <mergeCell ref="T52:T55"/>
    <mergeCell ref="D56:D59"/>
    <mergeCell ref="D88:D94"/>
    <mergeCell ref="D95:D101"/>
    <mergeCell ref="D68:D71"/>
    <mergeCell ref="D52:D55"/>
    <mergeCell ref="D60:D63"/>
    <mergeCell ref="D64:D67"/>
    <mergeCell ref="B38:B77"/>
    <mergeCell ref="B28:B37"/>
    <mergeCell ref="D81:D82"/>
    <mergeCell ref="D33:D37"/>
    <mergeCell ref="D83:D84"/>
    <mergeCell ref="D50:D51"/>
  </mergeCells>
  <phoneticPr fontId="1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C148A9-20A5-4C8A-ACF4-5451E034FF75}">
  <dimension ref="B2:W87"/>
  <sheetViews>
    <sheetView zoomScale="80" zoomScaleNormal="80" workbookViewId="0">
      <selection activeCell="W29" sqref="W29"/>
    </sheetView>
  </sheetViews>
  <sheetFormatPr defaultRowHeight="15.6" x14ac:dyDescent="0.4"/>
  <cols>
    <col min="1" max="1" width="8.796875" style="35"/>
    <col min="2" max="2" width="11.8984375" style="35" customWidth="1"/>
    <col min="3" max="16384" width="8.796875" style="35"/>
  </cols>
  <sheetData>
    <row r="2" spans="3:9" x14ac:dyDescent="0.4">
      <c r="C2" s="36" t="s">
        <v>1972</v>
      </c>
    </row>
    <row r="3" spans="3:9" x14ac:dyDescent="0.4">
      <c r="C3" s="35" t="s">
        <v>1966</v>
      </c>
    </row>
    <row r="4" spans="3:9" x14ac:dyDescent="0.4">
      <c r="C4" s="35" t="s">
        <v>1968</v>
      </c>
    </row>
    <row r="5" spans="3:9" x14ac:dyDescent="0.4">
      <c r="C5" s="35" t="s">
        <v>1967</v>
      </c>
    </row>
    <row r="6" spans="3:9" x14ac:dyDescent="0.4">
      <c r="C6" s="35" t="s">
        <v>1969</v>
      </c>
    </row>
    <row r="7" spans="3:9" x14ac:dyDescent="0.4">
      <c r="C7" s="35" t="s">
        <v>1970</v>
      </c>
    </row>
    <row r="8" spans="3:9" x14ac:dyDescent="0.4">
      <c r="C8" s="35" t="s">
        <v>1971</v>
      </c>
    </row>
    <row r="10" spans="3:9" x14ac:dyDescent="0.4">
      <c r="C10" s="36" t="s">
        <v>1973</v>
      </c>
    </row>
    <row r="11" spans="3:9" x14ac:dyDescent="0.4">
      <c r="C11" s="35" t="s">
        <v>2021</v>
      </c>
    </row>
    <row r="12" spans="3:9" x14ac:dyDescent="0.4">
      <c r="D12" s="47" t="s">
        <v>2023</v>
      </c>
      <c r="E12" s="35" t="s">
        <v>2000</v>
      </c>
      <c r="I12" s="35" t="s">
        <v>2020</v>
      </c>
    </row>
    <row r="13" spans="3:9" x14ac:dyDescent="0.4">
      <c r="E13" s="35" t="s">
        <v>2001</v>
      </c>
      <c r="I13" s="35" t="s">
        <v>2002</v>
      </c>
    </row>
    <row r="14" spans="3:9" x14ac:dyDescent="0.4">
      <c r="E14" s="35" t="s">
        <v>2026</v>
      </c>
      <c r="I14" s="35" t="s">
        <v>2032</v>
      </c>
    </row>
    <row r="15" spans="3:9" x14ac:dyDescent="0.4">
      <c r="D15" s="47" t="s">
        <v>2022</v>
      </c>
      <c r="E15" s="35" t="s">
        <v>2025</v>
      </c>
      <c r="I15" s="35" t="s">
        <v>2024</v>
      </c>
    </row>
    <row r="17" spans="2:21" x14ac:dyDescent="0.4">
      <c r="C17" s="35" t="s">
        <v>1975</v>
      </c>
    </row>
    <row r="18" spans="2:21" x14ac:dyDescent="0.4">
      <c r="C18" s="35" t="s">
        <v>1974</v>
      </c>
    </row>
    <row r="19" spans="2:21" x14ac:dyDescent="0.4">
      <c r="C19" s="35" t="s">
        <v>1976</v>
      </c>
    </row>
    <row r="20" spans="2:21" x14ac:dyDescent="0.4">
      <c r="C20" s="35" t="s">
        <v>1979</v>
      </c>
    </row>
    <row r="21" spans="2:21" x14ac:dyDescent="0.4">
      <c r="C21" s="35" t="s">
        <v>1977</v>
      </c>
    </row>
    <row r="22" spans="2:21" x14ac:dyDescent="0.4">
      <c r="C22" s="35" t="s">
        <v>1983</v>
      </c>
    </row>
    <row r="23" spans="2:21" x14ac:dyDescent="0.4">
      <c r="C23" s="35" t="s">
        <v>1978</v>
      </c>
    </row>
    <row r="26" spans="2:21" ht="16.2" thickBot="1" x14ac:dyDescent="0.45">
      <c r="C26" s="35" t="s">
        <v>1980</v>
      </c>
      <c r="F26" s="35" t="s">
        <v>1981</v>
      </c>
      <c r="P26" s="35" t="s">
        <v>79</v>
      </c>
      <c r="Q26" s="35">
        <v>15</v>
      </c>
      <c r="T26" s="870"/>
    </row>
    <row r="27" spans="2:21" ht="16.2" thickBot="1" x14ac:dyDescent="0.45">
      <c r="C27" s="899" t="s">
        <v>160</v>
      </c>
      <c r="D27" s="121">
        <v>0</v>
      </c>
      <c r="E27" s="73">
        <v>1</v>
      </c>
      <c r="F27" s="73">
        <v>2</v>
      </c>
      <c r="G27" s="73">
        <v>3</v>
      </c>
      <c r="H27" s="73">
        <v>4</v>
      </c>
      <c r="I27" s="73">
        <v>5</v>
      </c>
      <c r="J27" s="73">
        <v>6</v>
      </c>
      <c r="K27" s="73">
        <v>7</v>
      </c>
      <c r="L27" s="73">
        <v>8</v>
      </c>
      <c r="M27" s="73">
        <v>9</v>
      </c>
      <c r="N27" s="73" t="s">
        <v>31</v>
      </c>
      <c r="O27" s="73" t="s">
        <v>26</v>
      </c>
      <c r="P27" s="73" t="s">
        <v>27</v>
      </c>
      <c r="Q27" s="73" t="s">
        <v>28</v>
      </c>
      <c r="R27" s="73" t="s">
        <v>29</v>
      </c>
      <c r="S27" s="5" t="s">
        <v>76</v>
      </c>
      <c r="T27" s="870"/>
      <c r="U27" s="641"/>
    </row>
    <row r="28" spans="2:21" x14ac:dyDescent="0.4">
      <c r="B28" s="1226" t="s">
        <v>2028</v>
      </c>
      <c r="C28" s="124" t="s">
        <v>1986</v>
      </c>
      <c r="D28" s="516" t="s">
        <v>989</v>
      </c>
      <c r="E28" s="643" t="s">
        <v>990</v>
      </c>
      <c r="F28" s="643" t="s">
        <v>991</v>
      </c>
      <c r="G28" s="643">
        <v>1</v>
      </c>
      <c r="H28" s="643">
        <v>0</v>
      </c>
      <c r="I28" s="643">
        <v>0</v>
      </c>
      <c r="J28" s="643">
        <v>0</v>
      </c>
      <c r="K28" s="643" t="s">
        <v>76</v>
      </c>
      <c r="L28" s="643" t="s">
        <v>31</v>
      </c>
      <c r="M28" s="643" t="s">
        <v>27</v>
      </c>
      <c r="N28" s="643" t="s">
        <v>77</v>
      </c>
      <c r="O28" s="643">
        <v>0</v>
      </c>
      <c r="P28" s="643" t="s">
        <v>78</v>
      </c>
      <c r="Q28" s="643">
        <v>1</v>
      </c>
      <c r="R28" s="643"/>
      <c r="S28" s="591"/>
      <c r="T28" s="870"/>
      <c r="U28" s="641"/>
    </row>
    <row r="29" spans="2:21" ht="31.2" x14ac:dyDescent="0.4">
      <c r="B29" s="1226"/>
      <c r="C29" s="125" t="s">
        <v>1987</v>
      </c>
      <c r="D29" s="84" t="s">
        <v>103</v>
      </c>
      <c r="E29" s="858" t="s">
        <v>104</v>
      </c>
      <c r="F29" s="858"/>
      <c r="G29" s="858"/>
      <c r="H29" s="858"/>
      <c r="I29" s="858"/>
      <c r="J29" s="858"/>
      <c r="K29" s="858"/>
      <c r="L29" s="858"/>
      <c r="M29" s="858"/>
      <c r="N29" s="858"/>
      <c r="O29" s="858"/>
      <c r="P29" s="858"/>
      <c r="Q29" s="858"/>
      <c r="R29" s="858"/>
      <c r="S29" s="72"/>
      <c r="T29" s="870"/>
      <c r="U29" s="641"/>
    </row>
    <row r="30" spans="2:21" x14ac:dyDescent="0.4">
      <c r="B30" s="1226"/>
      <c r="C30" s="125" t="s">
        <v>1988</v>
      </c>
      <c r="D30" s="863"/>
      <c r="E30" s="864"/>
      <c r="F30" s="864"/>
      <c r="G30" s="900"/>
      <c r="H30" s="864"/>
      <c r="I30" s="864"/>
      <c r="J30" s="864"/>
      <c r="K30" s="864"/>
      <c r="L30" s="864"/>
      <c r="M30" s="864"/>
      <c r="N30" s="864"/>
      <c r="O30" s="864"/>
      <c r="P30" s="864"/>
      <c r="Q30" s="864"/>
      <c r="R30" s="864"/>
      <c r="S30" s="867"/>
      <c r="T30" s="904"/>
      <c r="U30" s="641"/>
    </row>
    <row r="31" spans="2:21" x14ac:dyDescent="0.4">
      <c r="B31" s="1226"/>
      <c r="C31" s="125" t="s">
        <v>1989</v>
      </c>
      <c r="D31" s="88"/>
      <c r="E31" s="852"/>
      <c r="F31" s="852"/>
      <c r="G31" s="900" t="s">
        <v>2027</v>
      </c>
      <c r="H31" s="852"/>
      <c r="I31" s="852"/>
      <c r="J31" s="852"/>
      <c r="K31" s="852"/>
      <c r="L31" s="852"/>
      <c r="M31" s="852"/>
      <c r="N31" s="852"/>
      <c r="O31" s="871" t="s">
        <v>1982</v>
      </c>
      <c r="P31" s="852"/>
      <c r="Q31" s="852"/>
      <c r="R31" s="852"/>
      <c r="S31" s="853"/>
      <c r="T31" s="904"/>
      <c r="U31" s="641"/>
    </row>
    <row r="32" spans="2:21" ht="16.2" thickBot="1" x14ac:dyDescent="0.45">
      <c r="B32" s="1226"/>
      <c r="C32" s="126" t="s">
        <v>2092</v>
      </c>
      <c r="D32" s="865"/>
      <c r="E32" s="866"/>
      <c r="F32" s="866"/>
      <c r="G32" s="866"/>
      <c r="H32" s="866"/>
      <c r="I32" s="866"/>
      <c r="J32" s="866"/>
      <c r="K32" s="866"/>
      <c r="L32" s="866"/>
      <c r="M32" s="866"/>
      <c r="N32" s="866"/>
      <c r="O32" s="866"/>
      <c r="P32" s="866"/>
      <c r="Q32" s="866"/>
      <c r="R32" s="866"/>
      <c r="S32" s="868"/>
      <c r="T32" s="904"/>
      <c r="U32" s="641"/>
    </row>
    <row r="33" spans="2:21" x14ac:dyDescent="0.4">
      <c r="B33" s="1227" t="s">
        <v>2029</v>
      </c>
      <c r="C33" s="124" t="s">
        <v>1990</v>
      </c>
      <c r="D33" s="1236" t="s">
        <v>2003</v>
      </c>
      <c r="E33" s="1237"/>
      <c r="F33" s="1237"/>
      <c r="G33" s="1237"/>
      <c r="H33" s="1237" t="s">
        <v>2011</v>
      </c>
      <c r="I33" s="1237"/>
      <c r="J33" s="1237"/>
      <c r="K33" s="1237"/>
      <c r="L33" s="1236" t="s">
        <v>2004</v>
      </c>
      <c r="M33" s="1237"/>
      <c r="N33" s="1237"/>
      <c r="O33" s="1237"/>
      <c r="P33" s="1237" t="s">
        <v>2012</v>
      </c>
      <c r="Q33" s="1237"/>
      <c r="R33" s="1237"/>
      <c r="S33" s="1238"/>
      <c r="T33" s="901"/>
    </row>
    <row r="34" spans="2:21" x14ac:dyDescent="0.4">
      <c r="B34" s="1226"/>
      <c r="C34" s="322" t="s">
        <v>1991</v>
      </c>
      <c r="D34" s="1107" t="s">
        <v>2005</v>
      </c>
      <c r="E34" s="1107"/>
      <c r="F34" s="1107"/>
      <c r="G34" s="1107"/>
      <c r="H34" s="1107" t="s">
        <v>2013</v>
      </c>
      <c r="I34" s="1107"/>
      <c r="J34" s="1107"/>
      <c r="K34" s="1107"/>
      <c r="L34" s="1112" t="s">
        <v>2006</v>
      </c>
      <c r="M34" s="1107"/>
      <c r="N34" s="1107"/>
      <c r="O34" s="1107"/>
      <c r="P34" s="1107" t="s">
        <v>2014</v>
      </c>
      <c r="Q34" s="1107"/>
      <c r="R34" s="1107"/>
      <c r="S34" s="1113"/>
      <c r="T34" s="901"/>
    </row>
    <row r="35" spans="2:21" x14ac:dyDescent="0.4">
      <c r="B35" s="1226"/>
      <c r="C35" s="125" t="s">
        <v>228</v>
      </c>
      <c r="D35" s="1239"/>
      <c r="E35" s="1240"/>
      <c r="F35" s="1240"/>
      <c r="G35" s="1240"/>
      <c r="H35" s="1240"/>
      <c r="I35" s="1240"/>
      <c r="J35" s="1240"/>
      <c r="K35" s="1240"/>
      <c r="L35" s="1240"/>
      <c r="M35" s="1240"/>
      <c r="N35" s="1240"/>
      <c r="O35" s="1240"/>
      <c r="P35" s="1240"/>
      <c r="Q35" s="1240"/>
      <c r="R35" s="1240"/>
      <c r="S35" s="1241"/>
      <c r="T35" s="901"/>
      <c r="U35" s="641"/>
    </row>
    <row r="36" spans="2:21" x14ac:dyDescent="0.4">
      <c r="B36" s="1226"/>
      <c r="C36" s="127" t="s">
        <v>1992</v>
      </c>
      <c r="D36" s="1107" t="s">
        <v>2007</v>
      </c>
      <c r="E36" s="1107"/>
      <c r="F36" s="1107"/>
      <c r="G36" s="1107"/>
      <c r="H36" s="1107" t="s">
        <v>2015</v>
      </c>
      <c r="I36" s="1107"/>
      <c r="J36" s="1107"/>
      <c r="K36" s="1107"/>
      <c r="L36" s="1112" t="s">
        <v>2008</v>
      </c>
      <c r="M36" s="1107"/>
      <c r="N36" s="1107"/>
      <c r="O36" s="1107"/>
      <c r="P36" s="1107" t="s">
        <v>2016</v>
      </c>
      <c r="Q36" s="1107"/>
      <c r="R36" s="1107"/>
      <c r="S36" s="1113"/>
      <c r="T36" s="901"/>
      <c r="U36" s="35" t="s">
        <v>2033</v>
      </c>
    </row>
    <row r="37" spans="2:21" ht="16.2" thickBot="1" x14ac:dyDescent="0.45">
      <c r="B37" s="1226"/>
      <c r="C37" s="126" t="s">
        <v>1993</v>
      </c>
      <c r="D37" s="1235" t="s">
        <v>2009</v>
      </c>
      <c r="E37" s="1234"/>
      <c r="F37" s="1234"/>
      <c r="G37" s="1234"/>
      <c r="H37" s="1234" t="s">
        <v>2017</v>
      </c>
      <c r="I37" s="1234"/>
      <c r="J37" s="1234"/>
      <c r="K37" s="1234"/>
      <c r="L37" s="1235" t="s">
        <v>2010</v>
      </c>
      <c r="M37" s="1234"/>
      <c r="N37" s="1234"/>
      <c r="O37" s="1234"/>
      <c r="P37" s="1234" t="s">
        <v>2018</v>
      </c>
      <c r="Q37" s="1234"/>
      <c r="R37" s="1234"/>
      <c r="S37" s="1242"/>
      <c r="T37" s="901"/>
      <c r="U37" s="35" t="s">
        <v>2034</v>
      </c>
    </row>
    <row r="38" spans="2:21" x14ac:dyDescent="0.4">
      <c r="B38" s="1227" t="s">
        <v>2030</v>
      </c>
      <c r="C38" s="124" t="s">
        <v>1994</v>
      </c>
      <c r="D38" s="1233" t="s">
        <v>2003</v>
      </c>
      <c r="E38" s="1230"/>
      <c r="F38" s="1230"/>
      <c r="G38" s="1230"/>
      <c r="H38" s="1230" t="s">
        <v>2011</v>
      </c>
      <c r="I38" s="1230"/>
      <c r="J38" s="1230"/>
      <c r="K38" s="1230"/>
      <c r="L38" s="1233" t="s">
        <v>2004</v>
      </c>
      <c r="M38" s="1230"/>
      <c r="N38" s="1230"/>
      <c r="O38" s="1230"/>
      <c r="P38" s="1230" t="s">
        <v>2012</v>
      </c>
      <c r="Q38" s="1230"/>
      <c r="R38" s="1230"/>
      <c r="S38" s="1231"/>
      <c r="T38" s="901"/>
    </row>
    <row r="39" spans="2:21" x14ac:dyDescent="0.4">
      <c r="B39" s="1226"/>
      <c r="C39" s="322" t="s">
        <v>1995</v>
      </c>
      <c r="D39" s="1123" t="s">
        <v>2005</v>
      </c>
      <c r="E39" s="1123"/>
      <c r="F39" s="1123"/>
      <c r="G39" s="1123"/>
      <c r="H39" s="1123" t="s">
        <v>2013</v>
      </c>
      <c r="I39" s="1123"/>
      <c r="J39" s="1123"/>
      <c r="K39" s="1123"/>
      <c r="L39" s="1122" t="s">
        <v>2006</v>
      </c>
      <c r="M39" s="1123"/>
      <c r="N39" s="1123"/>
      <c r="O39" s="1123"/>
      <c r="P39" s="1123" t="s">
        <v>2014</v>
      </c>
      <c r="Q39" s="1123"/>
      <c r="R39" s="1123"/>
      <c r="S39" s="1144"/>
      <c r="T39" s="901"/>
    </row>
    <row r="40" spans="2:21" x14ac:dyDescent="0.4">
      <c r="B40" s="1226"/>
      <c r="C40" s="125" t="s">
        <v>228</v>
      </c>
      <c r="D40" s="1232"/>
      <c r="E40" s="1228"/>
      <c r="F40" s="1228"/>
      <c r="G40" s="1228"/>
      <c r="H40" s="1228"/>
      <c r="I40" s="1228"/>
      <c r="J40" s="1228"/>
      <c r="K40" s="1228"/>
      <c r="L40" s="1228"/>
      <c r="M40" s="1228"/>
      <c r="N40" s="1228"/>
      <c r="O40" s="1228"/>
      <c r="P40" s="1228"/>
      <c r="Q40" s="1228"/>
      <c r="R40" s="1228"/>
      <c r="S40" s="1229"/>
      <c r="T40" s="901"/>
      <c r="U40" s="641"/>
    </row>
    <row r="41" spans="2:21" x14ac:dyDescent="0.4">
      <c r="B41" s="1226"/>
      <c r="C41" s="127" t="s">
        <v>1996</v>
      </c>
      <c r="D41" s="1123" t="s">
        <v>2007</v>
      </c>
      <c r="E41" s="1123"/>
      <c r="F41" s="1123"/>
      <c r="G41" s="1123"/>
      <c r="H41" s="1123" t="s">
        <v>2015</v>
      </c>
      <c r="I41" s="1123"/>
      <c r="J41" s="1123"/>
      <c r="K41" s="1123"/>
      <c r="L41" s="1122" t="s">
        <v>2008</v>
      </c>
      <c r="M41" s="1123"/>
      <c r="N41" s="1123"/>
      <c r="O41" s="1123"/>
      <c r="P41" s="1123" t="s">
        <v>2016</v>
      </c>
      <c r="Q41" s="1123"/>
      <c r="R41" s="1123"/>
      <c r="S41" s="1144"/>
      <c r="T41" s="901"/>
    </row>
    <row r="42" spans="2:21" ht="16.2" thickBot="1" x14ac:dyDescent="0.45">
      <c r="B42" s="1226"/>
      <c r="C42" s="126" t="s">
        <v>1997</v>
      </c>
      <c r="D42" s="1120" t="s">
        <v>2009</v>
      </c>
      <c r="E42" s="1121"/>
      <c r="F42" s="1121"/>
      <c r="G42" s="1121"/>
      <c r="H42" s="1121" t="s">
        <v>2017</v>
      </c>
      <c r="I42" s="1121"/>
      <c r="J42" s="1121"/>
      <c r="K42" s="1121"/>
      <c r="L42" s="1120" t="s">
        <v>2010</v>
      </c>
      <c r="M42" s="1121"/>
      <c r="N42" s="1121"/>
      <c r="O42" s="1121"/>
      <c r="P42" s="1121" t="s">
        <v>2018</v>
      </c>
      <c r="Q42" s="1121"/>
      <c r="R42" s="1121"/>
      <c r="S42" s="1243"/>
      <c r="T42" s="901"/>
    </row>
    <row r="43" spans="2:21" ht="16.2" thickBot="1" x14ac:dyDescent="0.45">
      <c r="B43" s="903"/>
      <c r="C43" s="125" t="s">
        <v>228</v>
      </c>
      <c r="D43" s="1148"/>
      <c r="E43" s="1117"/>
      <c r="F43" s="1117"/>
      <c r="G43" s="1117"/>
      <c r="H43" s="1117"/>
      <c r="I43" s="1117"/>
      <c r="J43" s="1117"/>
      <c r="K43" s="1117"/>
      <c r="L43" s="1117"/>
      <c r="M43" s="1117"/>
      <c r="N43" s="1117"/>
      <c r="O43" s="1117"/>
      <c r="P43" s="1117"/>
      <c r="Q43" s="1117"/>
      <c r="R43" s="1117"/>
      <c r="S43" s="1143"/>
      <c r="T43" s="849"/>
      <c r="U43" s="641"/>
    </row>
    <row r="44" spans="2:21" x14ac:dyDescent="0.4">
      <c r="B44" s="1227" t="s">
        <v>2031</v>
      </c>
      <c r="C44" s="124" t="s">
        <v>1998</v>
      </c>
      <c r="D44" s="1233" t="s">
        <v>2003</v>
      </c>
      <c r="E44" s="1230"/>
      <c r="F44" s="1230"/>
      <c r="G44" s="1230"/>
      <c r="H44" s="1230" t="s">
        <v>2011</v>
      </c>
      <c r="I44" s="1230"/>
      <c r="J44" s="1230"/>
      <c r="K44" s="1230"/>
      <c r="L44" s="1233" t="s">
        <v>2004</v>
      </c>
      <c r="M44" s="1230"/>
      <c r="N44" s="1230"/>
      <c r="O44" s="1230"/>
      <c r="P44" s="1230" t="s">
        <v>2012</v>
      </c>
      <c r="Q44" s="1230"/>
      <c r="R44" s="1230"/>
      <c r="S44" s="1231"/>
      <c r="T44" s="901"/>
    </row>
    <row r="45" spans="2:21" x14ac:dyDescent="0.4">
      <c r="B45" s="1226"/>
      <c r="C45" s="322" t="s">
        <v>1999</v>
      </c>
      <c r="D45" s="1123" t="s">
        <v>2005</v>
      </c>
      <c r="E45" s="1123"/>
      <c r="F45" s="1123"/>
      <c r="G45" s="1123"/>
      <c r="H45" s="1123" t="s">
        <v>2013</v>
      </c>
      <c r="I45" s="1123"/>
      <c r="J45" s="1123"/>
      <c r="K45" s="1123"/>
      <c r="L45" s="1122" t="s">
        <v>2006</v>
      </c>
      <c r="M45" s="1123"/>
      <c r="N45" s="1123"/>
      <c r="O45" s="1123"/>
      <c r="P45" s="1123" t="s">
        <v>2014</v>
      </c>
      <c r="Q45" s="1123"/>
      <c r="R45" s="1123"/>
      <c r="S45" s="1144"/>
      <c r="T45" s="901"/>
    </row>
    <row r="46" spans="2:21" x14ac:dyDescent="0.4">
      <c r="B46" s="1226"/>
      <c r="C46" s="125" t="s">
        <v>228</v>
      </c>
      <c r="D46" s="1232"/>
      <c r="E46" s="1228"/>
      <c r="F46" s="1228"/>
      <c r="G46" s="1228"/>
      <c r="H46" s="1228"/>
      <c r="I46" s="1228"/>
      <c r="J46" s="1228"/>
      <c r="K46" s="1228"/>
      <c r="L46" s="1228"/>
      <c r="M46" s="1228"/>
      <c r="N46" s="1228"/>
      <c r="O46" s="1228"/>
      <c r="P46" s="1228"/>
      <c r="Q46" s="1228"/>
      <c r="R46" s="1228"/>
      <c r="S46" s="1229"/>
      <c r="T46" s="901"/>
      <c r="U46" s="641"/>
    </row>
    <row r="47" spans="2:21" x14ac:dyDescent="0.4">
      <c r="B47" s="1226"/>
      <c r="C47" s="127" t="s">
        <v>1985</v>
      </c>
      <c r="D47" s="1123" t="s">
        <v>2007</v>
      </c>
      <c r="E47" s="1123"/>
      <c r="F47" s="1123"/>
      <c r="G47" s="1123"/>
      <c r="H47" s="1123" t="s">
        <v>2015</v>
      </c>
      <c r="I47" s="1123"/>
      <c r="J47" s="1123"/>
      <c r="K47" s="1123"/>
      <c r="L47" s="1122" t="s">
        <v>2008</v>
      </c>
      <c r="M47" s="1123"/>
      <c r="N47" s="1123"/>
      <c r="O47" s="1123"/>
      <c r="P47" s="1123" t="s">
        <v>2016</v>
      </c>
      <c r="Q47" s="1123"/>
      <c r="R47" s="1123"/>
      <c r="S47" s="1144"/>
      <c r="T47" s="901"/>
      <c r="U47" s="35" t="s">
        <v>2056</v>
      </c>
    </row>
    <row r="48" spans="2:21" ht="16.2" thickBot="1" x14ac:dyDescent="0.45">
      <c r="B48" s="1226"/>
      <c r="C48" s="126" t="s">
        <v>1984</v>
      </c>
      <c r="D48" s="1223" t="s">
        <v>2009</v>
      </c>
      <c r="E48" s="1224"/>
      <c r="F48" s="1224"/>
      <c r="G48" s="1224"/>
      <c r="H48" s="1224" t="s">
        <v>2017</v>
      </c>
      <c r="I48" s="1224"/>
      <c r="J48" s="1224"/>
      <c r="K48" s="1224"/>
      <c r="L48" s="1223" t="s">
        <v>2010</v>
      </c>
      <c r="M48" s="1224"/>
      <c r="N48" s="1224"/>
      <c r="O48" s="1224"/>
      <c r="P48" s="1224" t="s">
        <v>2018</v>
      </c>
      <c r="Q48" s="1224"/>
      <c r="R48" s="1224"/>
      <c r="S48" s="1225"/>
      <c r="T48" s="901"/>
      <c r="U48" s="35" t="s">
        <v>2090</v>
      </c>
    </row>
    <row r="49" spans="2:23" x14ac:dyDescent="0.4">
      <c r="U49" s="35" t="s">
        <v>2091</v>
      </c>
    </row>
    <row r="50" spans="2:23" ht="16.2" thickBot="1" x14ac:dyDescent="0.45"/>
    <row r="51" spans="2:23" x14ac:dyDescent="0.4">
      <c r="C51" s="862"/>
      <c r="D51" s="1222" t="s">
        <v>2037</v>
      </c>
      <c r="E51" s="1196"/>
      <c r="F51" s="1215" t="s">
        <v>2038</v>
      </c>
      <c r="G51" s="1216"/>
      <c r="H51" s="1222" t="s">
        <v>2037</v>
      </c>
      <c r="I51" s="1196"/>
      <c r="J51" s="1215" t="s">
        <v>2038</v>
      </c>
      <c r="K51" s="1216"/>
      <c r="L51" s="1222" t="s">
        <v>2037</v>
      </c>
      <c r="M51" s="1196"/>
      <c r="N51" s="1215" t="s">
        <v>2038</v>
      </c>
      <c r="O51" s="1216"/>
      <c r="P51" s="1217" t="s">
        <v>2037</v>
      </c>
      <c r="Q51" s="1196"/>
      <c r="R51" s="1215" t="s">
        <v>2038</v>
      </c>
      <c r="S51" s="1216"/>
    </row>
    <row r="52" spans="2:23" x14ac:dyDescent="0.4">
      <c r="C52" s="861" t="s">
        <v>2035</v>
      </c>
      <c r="D52" s="946" t="s">
        <v>2035</v>
      </c>
      <c r="E52" s="947" t="s">
        <v>2035</v>
      </c>
      <c r="F52" s="951" t="s">
        <v>2035</v>
      </c>
      <c r="G52" s="952" t="s">
        <v>2035</v>
      </c>
      <c r="H52" s="946" t="s">
        <v>2035</v>
      </c>
      <c r="I52" s="947" t="s">
        <v>2035</v>
      </c>
      <c r="J52" s="951" t="s">
        <v>2035</v>
      </c>
      <c r="K52" s="952" t="s">
        <v>2035</v>
      </c>
      <c r="L52" s="946" t="s">
        <v>2035</v>
      </c>
      <c r="M52" s="947" t="s">
        <v>2035</v>
      </c>
      <c r="N52" s="951" t="s">
        <v>2035</v>
      </c>
      <c r="O52" s="952" t="s">
        <v>2035</v>
      </c>
      <c r="P52" s="948" t="s">
        <v>2035</v>
      </c>
      <c r="Q52" s="947" t="s">
        <v>2035</v>
      </c>
      <c r="R52" s="951" t="s">
        <v>2035</v>
      </c>
      <c r="S52" s="952" t="s">
        <v>2035</v>
      </c>
    </row>
    <row r="53" spans="2:23" ht="16.2" thickBot="1" x14ac:dyDescent="0.45">
      <c r="C53" s="859" t="s">
        <v>1770</v>
      </c>
      <c r="D53" s="949" t="s">
        <v>97</v>
      </c>
      <c r="E53" s="950" t="s">
        <v>2036</v>
      </c>
      <c r="F53" s="953" t="s">
        <v>97</v>
      </c>
      <c r="G53" s="954" t="s">
        <v>2036</v>
      </c>
      <c r="H53" s="949" t="s">
        <v>97</v>
      </c>
      <c r="I53" s="950" t="s">
        <v>2036</v>
      </c>
      <c r="J53" s="953" t="s">
        <v>97</v>
      </c>
      <c r="K53" s="954" t="s">
        <v>2036</v>
      </c>
      <c r="L53" s="949" t="s">
        <v>97</v>
      </c>
      <c r="M53" s="950" t="s">
        <v>2036</v>
      </c>
      <c r="N53" s="953" t="s">
        <v>97</v>
      </c>
      <c r="O53" s="954" t="s">
        <v>2036</v>
      </c>
      <c r="P53" s="860" t="s">
        <v>97</v>
      </c>
      <c r="Q53" s="950" t="s">
        <v>2036</v>
      </c>
      <c r="R53" s="953" t="s">
        <v>97</v>
      </c>
      <c r="S53" s="954" t="s">
        <v>2036</v>
      </c>
    </row>
    <row r="54" spans="2:23" ht="16.2" thickBot="1" x14ac:dyDescent="0.45">
      <c r="C54" s="869"/>
      <c r="D54" s="1218" t="s">
        <v>2039</v>
      </c>
      <c r="E54" s="1219"/>
      <c r="F54" s="1219"/>
      <c r="G54" s="1220"/>
      <c r="H54" s="1218" t="s">
        <v>2040</v>
      </c>
      <c r="I54" s="1219"/>
      <c r="J54" s="1219"/>
      <c r="K54" s="1220"/>
      <c r="L54" s="1218" t="s">
        <v>2041</v>
      </c>
      <c r="M54" s="1219"/>
      <c r="N54" s="1219"/>
      <c r="O54" s="1220"/>
      <c r="P54" s="1221" t="s">
        <v>2042</v>
      </c>
      <c r="Q54" s="1219"/>
      <c r="R54" s="1219"/>
      <c r="S54" s="1220"/>
    </row>
    <row r="55" spans="2:23" ht="16.2" thickBot="1" x14ac:dyDescent="0.45">
      <c r="B55" s="35" t="s">
        <v>2057</v>
      </c>
      <c r="C55" s="869"/>
      <c r="D55" s="1212" t="s">
        <v>2044</v>
      </c>
      <c r="E55" s="1213"/>
      <c r="F55" s="1213"/>
      <c r="G55" s="1214"/>
      <c r="H55" s="1212" t="s">
        <v>2045</v>
      </c>
      <c r="I55" s="1213"/>
      <c r="J55" s="1213"/>
      <c r="K55" s="1214"/>
      <c r="L55" s="1212" t="s">
        <v>2046</v>
      </c>
      <c r="M55" s="1213"/>
      <c r="N55" s="1213"/>
      <c r="O55" s="1214"/>
      <c r="P55" s="1212" t="s">
        <v>2043</v>
      </c>
      <c r="Q55" s="1213"/>
      <c r="R55" s="1213"/>
      <c r="S55" s="1214"/>
    </row>
    <row r="56" spans="2:23" x14ac:dyDescent="0.4">
      <c r="B56" s="156" t="s">
        <v>2058</v>
      </c>
      <c r="C56" s="469">
        <v>0</v>
      </c>
      <c r="D56" s="857">
        <v>1</v>
      </c>
      <c r="E56" s="851">
        <v>100</v>
      </c>
      <c r="F56" s="851"/>
      <c r="G56" s="854"/>
      <c r="H56" s="857">
        <v>1</v>
      </c>
      <c r="I56" s="851">
        <v>100</v>
      </c>
      <c r="J56" s="914"/>
      <c r="K56" s="915"/>
      <c r="L56" s="857">
        <v>1</v>
      </c>
      <c r="M56" s="851">
        <v>100</v>
      </c>
      <c r="N56" s="914"/>
      <c r="O56" s="915"/>
      <c r="P56" s="857">
        <v>1</v>
      </c>
      <c r="Q56" s="851">
        <v>100</v>
      </c>
      <c r="R56" s="914"/>
      <c r="S56" s="915"/>
      <c r="T56" s="277" t="s">
        <v>2048</v>
      </c>
      <c r="U56" s="921"/>
      <c r="V56" s="1209" t="s">
        <v>2052</v>
      </c>
      <c r="W56" s="1210"/>
    </row>
    <row r="57" spans="2:23" x14ac:dyDescent="0.4">
      <c r="B57" s="156" t="s">
        <v>2059</v>
      </c>
      <c r="C57" s="916">
        <v>4</v>
      </c>
      <c r="D57" s="905">
        <v>1</v>
      </c>
      <c r="E57" s="848">
        <v>100</v>
      </c>
      <c r="F57" s="848"/>
      <c r="G57" s="850"/>
      <c r="H57" s="905">
        <v>1</v>
      </c>
      <c r="I57" s="848">
        <v>100</v>
      </c>
      <c r="J57" s="917"/>
      <c r="K57" s="918"/>
      <c r="L57" s="905">
        <v>1</v>
      </c>
      <c r="M57" s="848">
        <v>100</v>
      </c>
      <c r="N57" s="917"/>
      <c r="O57" s="918"/>
      <c r="P57" s="905">
        <v>1</v>
      </c>
      <c r="Q57" s="848">
        <v>100</v>
      </c>
      <c r="R57" s="917"/>
      <c r="S57" s="918"/>
      <c r="T57" s="277" t="s">
        <v>2049</v>
      </c>
      <c r="U57" s="921"/>
      <c r="V57" s="1210"/>
      <c r="W57" s="1210"/>
    </row>
    <row r="58" spans="2:23" x14ac:dyDescent="0.4">
      <c r="B58" s="156" t="s">
        <v>2060</v>
      </c>
      <c r="C58" s="916">
        <v>8</v>
      </c>
      <c r="D58" s="905">
        <v>1</v>
      </c>
      <c r="E58" s="848">
        <v>100</v>
      </c>
      <c r="F58" s="848"/>
      <c r="G58" s="850"/>
      <c r="H58" s="905">
        <v>1</v>
      </c>
      <c r="I58" s="848">
        <v>100</v>
      </c>
      <c r="J58" s="917"/>
      <c r="K58" s="918"/>
      <c r="L58" s="905">
        <v>1</v>
      </c>
      <c r="M58" s="848">
        <v>100</v>
      </c>
      <c r="N58" s="917"/>
      <c r="O58" s="918"/>
      <c r="P58" s="905">
        <v>1</v>
      </c>
      <c r="Q58" s="848">
        <v>100</v>
      </c>
      <c r="R58" s="917"/>
      <c r="S58" s="918"/>
      <c r="T58" s="277" t="s">
        <v>2047</v>
      </c>
      <c r="U58" s="921"/>
      <c r="V58" s="1210"/>
      <c r="W58" s="1210"/>
    </row>
    <row r="59" spans="2:23" x14ac:dyDescent="0.4">
      <c r="B59" s="156" t="s">
        <v>2061</v>
      </c>
      <c r="C59" s="916">
        <v>12</v>
      </c>
      <c r="D59" s="905">
        <v>1</v>
      </c>
      <c r="E59" s="848">
        <v>100</v>
      </c>
      <c r="F59" s="848"/>
      <c r="G59" s="850"/>
      <c r="H59" s="905">
        <v>1</v>
      </c>
      <c r="I59" s="848">
        <v>100</v>
      </c>
      <c r="J59" s="917"/>
      <c r="K59" s="918"/>
      <c r="L59" s="905">
        <v>1</v>
      </c>
      <c r="M59" s="848">
        <v>100</v>
      </c>
      <c r="N59" s="917"/>
      <c r="O59" s="918"/>
      <c r="P59" s="905">
        <v>1</v>
      </c>
      <c r="Q59" s="848">
        <v>100</v>
      </c>
      <c r="R59" s="917"/>
      <c r="S59" s="918"/>
      <c r="T59" s="277" t="s">
        <v>2050</v>
      </c>
      <c r="U59" s="921"/>
      <c r="V59" s="1210"/>
      <c r="W59" s="1210"/>
    </row>
    <row r="60" spans="2:23" ht="16.2" thickBot="1" x14ac:dyDescent="0.45">
      <c r="B60" s="156" t="s">
        <v>2062</v>
      </c>
      <c r="C60" s="470">
        <v>16</v>
      </c>
      <c r="D60" s="872">
        <v>1</v>
      </c>
      <c r="E60" s="855">
        <v>100</v>
      </c>
      <c r="F60" s="855"/>
      <c r="G60" s="856"/>
      <c r="H60" s="872">
        <v>1</v>
      </c>
      <c r="I60" s="855">
        <v>100</v>
      </c>
      <c r="J60" s="919"/>
      <c r="K60" s="920"/>
      <c r="L60" s="872">
        <v>1</v>
      </c>
      <c r="M60" s="855">
        <v>100</v>
      </c>
      <c r="N60" s="919"/>
      <c r="O60" s="920"/>
      <c r="P60" s="872">
        <v>1</v>
      </c>
      <c r="Q60" s="855">
        <v>100</v>
      </c>
      <c r="R60" s="919"/>
      <c r="S60" s="920"/>
      <c r="T60" s="49" t="s">
        <v>2051</v>
      </c>
      <c r="U60" s="270"/>
      <c r="V60" s="1211"/>
      <c r="W60" s="1211"/>
    </row>
    <row r="61" spans="2:23" x14ac:dyDescent="0.4">
      <c r="B61" s="156" t="s">
        <v>2063</v>
      </c>
      <c r="C61" s="922">
        <v>20</v>
      </c>
      <c r="D61" s="939">
        <v>1</v>
      </c>
      <c r="E61" s="940">
        <v>100</v>
      </c>
      <c r="F61" s="940"/>
      <c r="G61" s="941"/>
      <c r="H61" s="939">
        <v>1</v>
      </c>
      <c r="I61" s="940">
        <v>100</v>
      </c>
      <c r="J61" s="923"/>
      <c r="K61" s="924"/>
      <c r="L61" s="939">
        <v>1</v>
      </c>
      <c r="M61" s="940">
        <v>100</v>
      </c>
      <c r="N61" s="923"/>
      <c r="O61" s="924"/>
      <c r="P61" s="939">
        <v>1</v>
      </c>
      <c r="Q61" s="940">
        <v>100</v>
      </c>
      <c r="R61" s="923"/>
      <c r="S61" s="924"/>
      <c r="T61" s="925" t="s">
        <v>2048</v>
      </c>
      <c r="U61" s="926"/>
      <c r="V61" s="1205" t="s">
        <v>2053</v>
      </c>
      <c r="W61" s="1206"/>
    </row>
    <row r="62" spans="2:23" x14ac:dyDescent="0.4">
      <c r="B62" s="156" t="s">
        <v>2064</v>
      </c>
      <c r="C62" s="927">
        <v>24</v>
      </c>
      <c r="D62" s="236">
        <v>1</v>
      </c>
      <c r="E62" s="238">
        <v>100</v>
      </c>
      <c r="F62" s="238"/>
      <c r="G62" s="942"/>
      <c r="H62" s="236">
        <v>1</v>
      </c>
      <c r="I62" s="238">
        <v>100</v>
      </c>
      <c r="J62" s="928"/>
      <c r="K62" s="929"/>
      <c r="L62" s="236">
        <v>1</v>
      </c>
      <c r="M62" s="238">
        <v>100</v>
      </c>
      <c r="N62" s="928"/>
      <c r="O62" s="929"/>
      <c r="P62" s="236">
        <v>1</v>
      </c>
      <c r="Q62" s="238">
        <v>100</v>
      </c>
      <c r="R62" s="928"/>
      <c r="S62" s="929"/>
      <c r="T62" s="930" t="s">
        <v>2049</v>
      </c>
      <c r="U62" s="931"/>
      <c r="V62" s="1207"/>
      <c r="W62" s="1207"/>
    </row>
    <row r="63" spans="2:23" x14ac:dyDescent="0.4">
      <c r="B63" s="156" t="s">
        <v>2065</v>
      </c>
      <c r="C63" s="927">
        <v>28</v>
      </c>
      <c r="D63" s="236">
        <v>1</v>
      </c>
      <c r="E63" s="238">
        <v>100</v>
      </c>
      <c r="F63" s="238"/>
      <c r="G63" s="942"/>
      <c r="H63" s="236">
        <v>1</v>
      </c>
      <c r="I63" s="238">
        <v>100</v>
      </c>
      <c r="J63" s="928"/>
      <c r="K63" s="929"/>
      <c r="L63" s="236">
        <v>1</v>
      </c>
      <c r="M63" s="238">
        <v>100</v>
      </c>
      <c r="N63" s="928"/>
      <c r="O63" s="929"/>
      <c r="P63" s="236">
        <v>1</v>
      </c>
      <c r="Q63" s="238">
        <v>100</v>
      </c>
      <c r="R63" s="928"/>
      <c r="S63" s="929"/>
      <c r="T63" s="930" t="s">
        <v>2047</v>
      </c>
      <c r="U63" s="931"/>
      <c r="V63" s="1207"/>
      <c r="W63" s="1207"/>
    </row>
    <row r="64" spans="2:23" x14ac:dyDescent="0.4">
      <c r="B64" s="156" t="s">
        <v>2066</v>
      </c>
      <c r="C64" s="927">
        <v>32</v>
      </c>
      <c r="D64" s="236">
        <v>1</v>
      </c>
      <c r="E64" s="238">
        <v>100</v>
      </c>
      <c r="F64" s="238"/>
      <c r="G64" s="942"/>
      <c r="H64" s="236">
        <v>1</v>
      </c>
      <c r="I64" s="238">
        <v>100</v>
      </c>
      <c r="J64" s="928"/>
      <c r="K64" s="929"/>
      <c r="L64" s="236">
        <v>1</v>
      </c>
      <c r="M64" s="238">
        <v>100</v>
      </c>
      <c r="N64" s="928"/>
      <c r="O64" s="929"/>
      <c r="P64" s="236">
        <v>1</v>
      </c>
      <c r="Q64" s="238">
        <v>100</v>
      </c>
      <c r="R64" s="928"/>
      <c r="S64" s="929"/>
      <c r="T64" s="930" t="s">
        <v>2050</v>
      </c>
      <c r="U64" s="931"/>
      <c r="V64" s="1207"/>
      <c r="W64" s="1207"/>
    </row>
    <row r="65" spans="2:23" ht="16.2" thickBot="1" x14ac:dyDescent="0.45">
      <c r="B65" s="156" t="s">
        <v>2067</v>
      </c>
      <c r="C65" s="932">
        <v>36</v>
      </c>
      <c r="D65" s="943">
        <v>1</v>
      </c>
      <c r="E65" s="944">
        <v>100</v>
      </c>
      <c r="F65" s="944"/>
      <c r="G65" s="945"/>
      <c r="H65" s="943">
        <v>1</v>
      </c>
      <c r="I65" s="944">
        <v>100</v>
      </c>
      <c r="J65" s="933"/>
      <c r="K65" s="934"/>
      <c r="L65" s="943">
        <v>1</v>
      </c>
      <c r="M65" s="944">
        <v>100</v>
      </c>
      <c r="N65" s="933"/>
      <c r="O65" s="934"/>
      <c r="P65" s="943">
        <v>1</v>
      </c>
      <c r="Q65" s="944">
        <v>100</v>
      </c>
      <c r="R65" s="933"/>
      <c r="S65" s="934"/>
      <c r="T65" s="935" t="s">
        <v>2051</v>
      </c>
      <c r="U65" s="936"/>
      <c r="V65" s="1208"/>
      <c r="W65" s="1208"/>
    </row>
    <row r="66" spans="2:23" x14ac:dyDescent="0.4">
      <c r="B66" s="156" t="s">
        <v>2068</v>
      </c>
      <c r="C66" s="937">
        <v>40</v>
      </c>
      <c r="D66" s="857">
        <v>1</v>
      </c>
      <c r="E66" s="851">
        <v>100</v>
      </c>
      <c r="F66" s="851"/>
      <c r="G66" s="854"/>
      <c r="H66" s="857">
        <v>1</v>
      </c>
      <c r="I66" s="851">
        <v>100</v>
      </c>
      <c r="J66" s="914"/>
      <c r="K66" s="915"/>
      <c r="L66" s="857">
        <v>1</v>
      </c>
      <c r="M66" s="851">
        <v>100</v>
      </c>
      <c r="N66" s="914"/>
      <c r="O66" s="915"/>
      <c r="P66" s="857">
        <v>1</v>
      </c>
      <c r="Q66" s="851">
        <v>100</v>
      </c>
      <c r="R66" s="914"/>
      <c r="S66" s="915"/>
      <c r="T66" s="277" t="s">
        <v>2048</v>
      </c>
      <c r="U66" s="921"/>
      <c r="V66" s="1209" t="s">
        <v>2054</v>
      </c>
      <c r="W66" s="1210"/>
    </row>
    <row r="67" spans="2:23" x14ac:dyDescent="0.4">
      <c r="B67" s="156" t="s">
        <v>2069</v>
      </c>
      <c r="C67" s="916">
        <v>44</v>
      </c>
      <c r="D67" s="905">
        <v>1</v>
      </c>
      <c r="E67" s="848">
        <v>100</v>
      </c>
      <c r="F67" s="848"/>
      <c r="G67" s="850"/>
      <c r="H67" s="905">
        <v>1</v>
      </c>
      <c r="I67" s="848">
        <v>100</v>
      </c>
      <c r="J67" s="917"/>
      <c r="K67" s="918"/>
      <c r="L67" s="905">
        <v>1</v>
      </c>
      <c r="M67" s="848">
        <v>100</v>
      </c>
      <c r="N67" s="917"/>
      <c r="O67" s="918"/>
      <c r="P67" s="905">
        <v>1</v>
      </c>
      <c r="Q67" s="848">
        <v>100</v>
      </c>
      <c r="R67" s="917"/>
      <c r="S67" s="918"/>
      <c r="T67" s="277" t="s">
        <v>2049</v>
      </c>
      <c r="U67" s="921"/>
      <c r="V67" s="1210"/>
      <c r="W67" s="1210"/>
    </row>
    <row r="68" spans="2:23" x14ac:dyDescent="0.4">
      <c r="B68" s="156" t="s">
        <v>2070</v>
      </c>
      <c r="C68" s="916">
        <v>48</v>
      </c>
      <c r="D68" s="905">
        <v>1</v>
      </c>
      <c r="E68" s="848">
        <v>100</v>
      </c>
      <c r="F68" s="848"/>
      <c r="G68" s="850"/>
      <c r="H68" s="905">
        <v>1</v>
      </c>
      <c r="I68" s="848">
        <v>100</v>
      </c>
      <c r="J68" s="917"/>
      <c r="K68" s="918"/>
      <c r="L68" s="905">
        <v>1</v>
      </c>
      <c r="M68" s="848">
        <v>100</v>
      </c>
      <c r="N68" s="917"/>
      <c r="O68" s="918"/>
      <c r="P68" s="905">
        <v>1</v>
      </c>
      <c r="Q68" s="848">
        <v>100</v>
      </c>
      <c r="R68" s="917"/>
      <c r="S68" s="918"/>
      <c r="T68" s="277" t="s">
        <v>2047</v>
      </c>
      <c r="U68" s="921"/>
      <c r="V68" s="1210"/>
      <c r="W68" s="1210"/>
    </row>
    <row r="69" spans="2:23" x14ac:dyDescent="0.4">
      <c r="B69" s="156" t="s">
        <v>2071</v>
      </c>
      <c r="C69" s="916">
        <v>52</v>
      </c>
      <c r="D69" s="905">
        <v>1</v>
      </c>
      <c r="E69" s="848">
        <v>100</v>
      </c>
      <c r="F69" s="848"/>
      <c r="G69" s="850"/>
      <c r="H69" s="905">
        <v>1</v>
      </c>
      <c r="I69" s="848">
        <v>100</v>
      </c>
      <c r="J69" s="917"/>
      <c r="K69" s="918"/>
      <c r="L69" s="905">
        <v>1</v>
      </c>
      <c r="M69" s="848">
        <v>100</v>
      </c>
      <c r="N69" s="917"/>
      <c r="O69" s="918"/>
      <c r="P69" s="905">
        <v>1</v>
      </c>
      <c r="Q69" s="848">
        <v>100</v>
      </c>
      <c r="R69" s="917"/>
      <c r="S69" s="918"/>
      <c r="T69" s="277" t="s">
        <v>2050</v>
      </c>
      <c r="U69" s="921"/>
      <c r="V69" s="1210"/>
      <c r="W69" s="1210"/>
    </row>
    <row r="70" spans="2:23" ht="16.2" thickBot="1" x14ac:dyDescent="0.45">
      <c r="B70" s="156" t="s">
        <v>2072</v>
      </c>
      <c r="C70" s="938">
        <v>56</v>
      </c>
      <c r="D70" s="872">
        <v>1</v>
      </c>
      <c r="E70" s="855">
        <v>100</v>
      </c>
      <c r="F70" s="855"/>
      <c r="G70" s="856"/>
      <c r="H70" s="872">
        <v>1</v>
      </c>
      <c r="I70" s="855">
        <v>100</v>
      </c>
      <c r="J70" s="919"/>
      <c r="K70" s="920"/>
      <c r="L70" s="872">
        <v>1</v>
      </c>
      <c r="M70" s="855">
        <v>100</v>
      </c>
      <c r="N70" s="919"/>
      <c r="O70" s="920"/>
      <c r="P70" s="872">
        <v>1</v>
      </c>
      <c r="Q70" s="855">
        <v>100</v>
      </c>
      <c r="R70" s="919"/>
      <c r="S70" s="920"/>
      <c r="T70" s="49" t="s">
        <v>2051</v>
      </c>
      <c r="U70" s="270"/>
      <c r="V70" s="1211"/>
      <c r="W70" s="1211"/>
    </row>
    <row r="71" spans="2:23" x14ac:dyDescent="0.4">
      <c r="B71" s="156" t="s">
        <v>2073</v>
      </c>
      <c r="C71" s="922">
        <v>60</v>
      </c>
      <c r="D71" s="939">
        <v>1</v>
      </c>
      <c r="E71" s="940">
        <v>100</v>
      </c>
      <c r="F71" s="940"/>
      <c r="G71" s="941"/>
      <c r="H71" s="939">
        <v>1</v>
      </c>
      <c r="I71" s="940">
        <v>100</v>
      </c>
      <c r="J71" s="923"/>
      <c r="K71" s="924"/>
      <c r="L71" s="939">
        <v>1</v>
      </c>
      <c r="M71" s="940">
        <v>100</v>
      </c>
      <c r="N71" s="923"/>
      <c r="O71" s="924"/>
      <c r="P71" s="939">
        <v>1</v>
      </c>
      <c r="Q71" s="940">
        <v>100</v>
      </c>
      <c r="R71" s="923"/>
      <c r="S71" s="924"/>
      <c r="T71" s="925" t="s">
        <v>2048</v>
      </c>
      <c r="U71" s="926"/>
      <c r="V71" s="1205" t="s">
        <v>2055</v>
      </c>
      <c r="W71" s="1206"/>
    </row>
    <row r="72" spans="2:23" x14ac:dyDescent="0.4">
      <c r="B72" s="156" t="s">
        <v>2074</v>
      </c>
      <c r="C72" s="927">
        <v>64</v>
      </c>
      <c r="D72" s="236">
        <v>1</v>
      </c>
      <c r="E72" s="238">
        <v>100</v>
      </c>
      <c r="F72" s="238"/>
      <c r="G72" s="942"/>
      <c r="H72" s="236">
        <v>1</v>
      </c>
      <c r="I72" s="238">
        <v>100</v>
      </c>
      <c r="J72" s="928"/>
      <c r="K72" s="929"/>
      <c r="L72" s="236">
        <v>1</v>
      </c>
      <c r="M72" s="238">
        <v>100</v>
      </c>
      <c r="N72" s="928"/>
      <c r="O72" s="929"/>
      <c r="P72" s="236">
        <v>1</v>
      </c>
      <c r="Q72" s="238">
        <v>100</v>
      </c>
      <c r="R72" s="928"/>
      <c r="S72" s="929"/>
      <c r="T72" s="930" t="s">
        <v>2049</v>
      </c>
      <c r="U72" s="931"/>
      <c r="V72" s="1207"/>
      <c r="W72" s="1207"/>
    </row>
    <row r="73" spans="2:23" x14ac:dyDescent="0.4">
      <c r="B73" s="156" t="s">
        <v>2075</v>
      </c>
      <c r="C73" s="927">
        <v>68</v>
      </c>
      <c r="D73" s="236">
        <v>1</v>
      </c>
      <c r="E73" s="238">
        <v>100</v>
      </c>
      <c r="F73" s="238"/>
      <c r="G73" s="942"/>
      <c r="H73" s="236">
        <v>1</v>
      </c>
      <c r="I73" s="238">
        <v>100</v>
      </c>
      <c r="J73" s="928"/>
      <c r="K73" s="929"/>
      <c r="L73" s="236">
        <v>1</v>
      </c>
      <c r="M73" s="238">
        <v>100</v>
      </c>
      <c r="N73" s="928"/>
      <c r="O73" s="929"/>
      <c r="P73" s="236">
        <v>1</v>
      </c>
      <c r="Q73" s="238">
        <v>100</v>
      </c>
      <c r="R73" s="928"/>
      <c r="S73" s="929"/>
      <c r="T73" s="930" t="s">
        <v>2047</v>
      </c>
      <c r="U73" s="931"/>
      <c r="V73" s="1207"/>
      <c r="W73" s="1207"/>
    </row>
    <row r="74" spans="2:23" x14ac:dyDescent="0.4">
      <c r="B74" s="156" t="s">
        <v>2076</v>
      </c>
      <c r="C74" s="927">
        <v>72</v>
      </c>
      <c r="D74" s="236">
        <v>1</v>
      </c>
      <c r="E74" s="238">
        <v>100</v>
      </c>
      <c r="F74" s="238"/>
      <c r="G74" s="942"/>
      <c r="H74" s="236">
        <v>1</v>
      </c>
      <c r="I74" s="238">
        <v>100</v>
      </c>
      <c r="J74" s="928"/>
      <c r="K74" s="929"/>
      <c r="L74" s="236">
        <v>1</v>
      </c>
      <c r="M74" s="238">
        <v>100</v>
      </c>
      <c r="N74" s="928"/>
      <c r="O74" s="929"/>
      <c r="P74" s="236">
        <v>1</v>
      </c>
      <c r="Q74" s="238">
        <v>100</v>
      </c>
      <c r="R74" s="928"/>
      <c r="S74" s="929"/>
      <c r="T74" s="930" t="s">
        <v>2050</v>
      </c>
      <c r="U74" s="931"/>
      <c r="V74" s="1207"/>
      <c r="W74" s="1207"/>
    </row>
    <row r="75" spans="2:23" ht="16.2" thickBot="1" x14ac:dyDescent="0.45">
      <c r="B75" s="156" t="s">
        <v>2077</v>
      </c>
      <c r="C75" s="932">
        <v>76</v>
      </c>
      <c r="D75" s="943">
        <v>1</v>
      </c>
      <c r="E75" s="944">
        <v>100</v>
      </c>
      <c r="F75" s="944"/>
      <c r="G75" s="945"/>
      <c r="H75" s="943">
        <v>1</v>
      </c>
      <c r="I75" s="944">
        <v>100</v>
      </c>
      <c r="J75" s="933"/>
      <c r="K75" s="934"/>
      <c r="L75" s="943">
        <v>1</v>
      </c>
      <c r="M75" s="944">
        <v>100</v>
      </c>
      <c r="N75" s="933"/>
      <c r="O75" s="934"/>
      <c r="P75" s="943">
        <v>1</v>
      </c>
      <c r="Q75" s="944">
        <v>100</v>
      </c>
      <c r="R75" s="933"/>
      <c r="S75" s="934"/>
      <c r="T75" s="935" t="s">
        <v>2051</v>
      </c>
      <c r="U75" s="936"/>
      <c r="V75" s="1208"/>
      <c r="W75" s="1208"/>
    </row>
    <row r="76" spans="2:23" x14ac:dyDescent="0.4">
      <c r="B76" s="156" t="s">
        <v>2078</v>
      </c>
      <c r="C76" s="907">
        <v>80</v>
      </c>
      <c r="D76" s="913"/>
      <c r="E76" s="129"/>
      <c r="F76" s="129"/>
      <c r="G76" s="132"/>
      <c r="H76" s="913"/>
      <c r="I76" s="129"/>
      <c r="J76" s="129"/>
      <c r="K76" s="132"/>
      <c r="L76" s="913"/>
      <c r="M76" s="129"/>
      <c r="N76" s="129"/>
      <c r="O76" s="132"/>
      <c r="P76" s="910"/>
      <c r="Q76" s="129"/>
      <c r="R76" s="129"/>
      <c r="S76" s="132"/>
    </row>
    <row r="77" spans="2:23" x14ac:dyDescent="0.4">
      <c r="B77" s="156" t="s">
        <v>2079</v>
      </c>
      <c r="C77" s="908">
        <v>84</v>
      </c>
      <c r="D77" s="911"/>
      <c r="E77" s="128"/>
      <c r="F77" s="128"/>
      <c r="G77" s="130"/>
      <c r="H77" s="911"/>
      <c r="I77" s="128"/>
      <c r="J77" s="128"/>
      <c r="K77" s="130"/>
      <c r="L77" s="911"/>
      <c r="M77" s="128"/>
      <c r="N77" s="128"/>
      <c r="O77" s="130"/>
      <c r="P77" s="902"/>
      <c r="Q77" s="128"/>
      <c r="R77" s="128"/>
      <c r="S77" s="130"/>
    </row>
    <row r="78" spans="2:23" x14ac:dyDescent="0.4">
      <c r="B78" s="156" t="s">
        <v>2080</v>
      </c>
      <c r="C78" s="908">
        <v>88</v>
      </c>
      <c r="D78" s="911"/>
      <c r="E78" s="128"/>
      <c r="F78" s="128"/>
      <c r="G78" s="130"/>
      <c r="H78" s="911"/>
      <c r="I78" s="128"/>
      <c r="J78" s="128"/>
      <c r="K78" s="130"/>
      <c r="L78" s="911"/>
      <c r="M78" s="128"/>
      <c r="N78" s="128"/>
      <c r="O78" s="130"/>
      <c r="P78" s="902"/>
      <c r="Q78" s="128"/>
      <c r="R78" s="128"/>
      <c r="S78" s="130"/>
    </row>
    <row r="79" spans="2:23" x14ac:dyDescent="0.4">
      <c r="B79" s="156" t="s">
        <v>2081</v>
      </c>
      <c r="C79" s="908">
        <v>92</v>
      </c>
      <c r="D79" s="911"/>
      <c r="E79" s="128"/>
      <c r="F79" s="128"/>
      <c r="G79" s="130"/>
      <c r="H79" s="911"/>
      <c r="I79" s="128"/>
      <c r="J79" s="128"/>
      <c r="K79" s="130"/>
      <c r="L79" s="911"/>
      <c r="M79" s="128"/>
      <c r="N79" s="128"/>
      <c r="O79" s="130"/>
      <c r="P79" s="902"/>
      <c r="Q79" s="128"/>
      <c r="R79" s="128"/>
      <c r="S79" s="130"/>
    </row>
    <row r="80" spans="2:23" x14ac:dyDescent="0.4">
      <c r="B80" s="156" t="s">
        <v>2082</v>
      </c>
      <c r="C80" s="908">
        <v>96</v>
      </c>
      <c r="D80" s="911"/>
      <c r="E80" s="128"/>
      <c r="F80" s="128"/>
      <c r="G80" s="130"/>
      <c r="H80" s="911"/>
      <c r="I80" s="128"/>
      <c r="J80" s="128"/>
      <c r="K80" s="130"/>
      <c r="L80" s="911"/>
      <c r="M80" s="128"/>
      <c r="N80" s="128"/>
      <c r="O80" s="130"/>
      <c r="P80" s="902"/>
      <c r="Q80" s="128"/>
      <c r="R80" s="128"/>
      <c r="S80" s="130"/>
    </row>
    <row r="81" spans="2:19" x14ac:dyDescent="0.4">
      <c r="B81" s="156" t="s">
        <v>2083</v>
      </c>
      <c r="C81" s="908">
        <v>100</v>
      </c>
      <c r="D81" s="911"/>
      <c r="E81" s="128"/>
      <c r="F81" s="128"/>
      <c r="G81" s="130"/>
      <c r="H81" s="911"/>
      <c r="I81" s="128"/>
      <c r="J81" s="128"/>
      <c r="K81" s="130"/>
      <c r="L81" s="911"/>
      <c r="M81" s="128"/>
      <c r="N81" s="128"/>
      <c r="O81" s="130"/>
      <c r="P81" s="902"/>
      <c r="Q81" s="128"/>
      <c r="R81" s="128"/>
      <c r="S81" s="130"/>
    </row>
    <row r="82" spans="2:19" x14ac:dyDescent="0.4">
      <c r="B82" s="156" t="s">
        <v>2084</v>
      </c>
      <c r="C82" s="908">
        <v>104</v>
      </c>
      <c r="D82" s="911"/>
      <c r="E82" s="128"/>
      <c r="F82" s="128"/>
      <c r="G82" s="130"/>
      <c r="H82" s="911"/>
      <c r="I82" s="128"/>
      <c r="J82" s="128"/>
      <c r="K82" s="130"/>
      <c r="L82" s="911"/>
      <c r="M82" s="128"/>
      <c r="N82" s="128"/>
      <c r="O82" s="130"/>
      <c r="P82" s="902"/>
      <c r="Q82" s="128"/>
      <c r="R82" s="128"/>
      <c r="S82" s="130"/>
    </row>
    <row r="83" spans="2:19" x14ac:dyDescent="0.4">
      <c r="B83" s="156" t="s">
        <v>2085</v>
      </c>
      <c r="C83" s="908">
        <v>108</v>
      </c>
      <c r="D83" s="911"/>
      <c r="E83" s="128"/>
      <c r="F83" s="128"/>
      <c r="G83" s="130"/>
      <c r="H83" s="911"/>
      <c r="I83" s="128"/>
      <c r="J83" s="128"/>
      <c r="K83" s="130"/>
      <c r="L83" s="911"/>
      <c r="M83" s="128"/>
      <c r="N83" s="128"/>
      <c r="O83" s="130"/>
      <c r="P83" s="902"/>
      <c r="Q83" s="128"/>
      <c r="R83" s="128"/>
      <c r="S83" s="130"/>
    </row>
    <row r="84" spans="2:19" x14ac:dyDescent="0.4">
      <c r="B84" s="156" t="s">
        <v>2086</v>
      </c>
      <c r="C84" s="908">
        <v>112</v>
      </c>
      <c r="D84" s="911"/>
      <c r="E84" s="128"/>
      <c r="F84" s="128"/>
      <c r="G84" s="130"/>
      <c r="H84" s="911"/>
      <c r="I84" s="128"/>
      <c r="J84" s="128"/>
      <c r="K84" s="130"/>
      <c r="L84" s="911"/>
      <c r="M84" s="128"/>
      <c r="N84" s="128"/>
      <c r="O84" s="130"/>
      <c r="P84" s="902"/>
      <c r="Q84" s="128"/>
      <c r="R84" s="128"/>
      <c r="S84" s="130"/>
    </row>
    <row r="85" spans="2:19" x14ac:dyDescent="0.4">
      <c r="B85" s="156" t="s">
        <v>2087</v>
      </c>
      <c r="C85" s="908">
        <v>116</v>
      </c>
      <c r="D85" s="911"/>
      <c r="E85" s="128"/>
      <c r="F85" s="128"/>
      <c r="G85" s="130"/>
      <c r="H85" s="911"/>
      <c r="I85" s="128"/>
      <c r="J85" s="128"/>
      <c r="K85" s="130"/>
      <c r="L85" s="911"/>
      <c r="M85" s="128"/>
      <c r="N85" s="128"/>
      <c r="O85" s="130"/>
      <c r="P85" s="902"/>
      <c r="Q85" s="128"/>
      <c r="R85" s="128"/>
      <c r="S85" s="130"/>
    </row>
    <row r="86" spans="2:19" x14ac:dyDescent="0.4">
      <c r="B86" s="156" t="s">
        <v>2088</v>
      </c>
      <c r="C86" s="908">
        <v>120</v>
      </c>
      <c r="D86" s="911"/>
      <c r="E86" s="128"/>
      <c r="F86" s="128"/>
      <c r="G86" s="130"/>
      <c r="H86" s="911"/>
      <c r="I86" s="128"/>
      <c r="J86" s="128"/>
      <c r="K86" s="130"/>
      <c r="L86" s="911"/>
      <c r="M86" s="128"/>
      <c r="N86" s="128"/>
      <c r="O86" s="130"/>
      <c r="P86" s="902"/>
      <c r="Q86" s="128"/>
      <c r="R86" s="128"/>
      <c r="S86" s="130"/>
    </row>
    <row r="87" spans="2:19" ht="16.2" thickBot="1" x14ac:dyDescent="0.45">
      <c r="B87" s="156" t="s">
        <v>2089</v>
      </c>
      <c r="C87" s="909">
        <v>124</v>
      </c>
      <c r="D87" s="912"/>
      <c r="E87" s="143"/>
      <c r="F87" s="143"/>
      <c r="G87" s="144"/>
      <c r="H87" s="912"/>
      <c r="I87" s="143"/>
      <c r="J87" s="143"/>
      <c r="K87" s="144"/>
      <c r="L87" s="912"/>
      <c r="M87" s="143"/>
      <c r="N87" s="143"/>
      <c r="O87" s="144"/>
      <c r="P87" s="906"/>
      <c r="Q87" s="143"/>
      <c r="R87" s="143"/>
      <c r="S87" s="144"/>
    </row>
  </sheetData>
  <mergeCells count="88">
    <mergeCell ref="P37:S37"/>
    <mergeCell ref="D37:G37"/>
    <mergeCell ref="D42:G42"/>
    <mergeCell ref="H42:K42"/>
    <mergeCell ref="L42:O42"/>
    <mergeCell ref="P42:S42"/>
    <mergeCell ref="D39:G39"/>
    <mergeCell ref="H39:K39"/>
    <mergeCell ref="L39:O39"/>
    <mergeCell ref="P39:S39"/>
    <mergeCell ref="D40:G40"/>
    <mergeCell ref="H40:K40"/>
    <mergeCell ref="L40:O40"/>
    <mergeCell ref="P40:S40"/>
    <mergeCell ref="D33:G33"/>
    <mergeCell ref="H33:K33"/>
    <mergeCell ref="L33:O33"/>
    <mergeCell ref="P33:S33"/>
    <mergeCell ref="D35:G35"/>
    <mergeCell ref="H35:K35"/>
    <mergeCell ref="L35:O35"/>
    <mergeCell ref="P35:S35"/>
    <mergeCell ref="D34:G34"/>
    <mergeCell ref="H34:K34"/>
    <mergeCell ref="L34:O34"/>
    <mergeCell ref="P34:S34"/>
    <mergeCell ref="D36:G36"/>
    <mergeCell ref="H36:K36"/>
    <mergeCell ref="L36:O36"/>
    <mergeCell ref="P36:S36"/>
    <mergeCell ref="L43:O43"/>
    <mergeCell ref="P43:S43"/>
    <mergeCell ref="D41:G41"/>
    <mergeCell ref="H41:K41"/>
    <mergeCell ref="L41:O41"/>
    <mergeCell ref="P41:S41"/>
    <mergeCell ref="D38:G38"/>
    <mergeCell ref="H38:K38"/>
    <mergeCell ref="L38:O38"/>
    <mergeCell ref="P38:S38"/>
    <mergeCell ref="H37:K37"/>
    <mergeCell ref="L37:O37"/>
    <mergeCell ref="D46:G46"/>
    <mergeCell ref="H46:K46"/>
    <mergeCell ref="D44:G44"/>
    <mergeCell ref="H44:K44"/>
    <mergeCell ref="L44:O44"/>
    <mergeCell ref="P44:S44"/>
    <mergeCell ref="D45:G45"/>
    <mergeCell ref="H45:K45"/>
    <mergeCell ref="L45:O45"/>
    <mergeCell ref="P45:S45"/>
    <mergeCell ref="D48:G48"/>
    <mergeCell ref="H48:K48"/>
    <mergeCell ref="L48:O48"/>
    <mergeCell ref="P48:S48"/>
    <mergeCell ref="B28:B32"/>
    <mergeCell ref="B33:B37"/>
    <mergeCell ref="B38:B42"/>
    <mergeCell ref="B44:B48"/>
    <mergeCell ref="L46:O46"/>
    <mergeCell ref="P46:S46"/>
    <mergeCell ref="D47:G47"/>
    <mergeCell ref="H47:K47"/>
    <mergeCell ref="L47:O47"/>
    <mergeCell ref="P47:S47"/>
    <mergeCell ref="D43:G43"/>
    <mergeCell ref="H43:K43"/>
    <mergeCell ref="D51:E51"/>
    <mergeCell ref="F51:G51"/>
    <mergeCell ref="D54:G54"/>
    <mergeCell ref="H51:I51"/>
    <mergeCell ref="J51:K51"/>
    <mergeCell ref="N51:O51"/>
    <mergeCell ref="P51:Q51"/>
    <mergeCell ref="R51:S51"/>
    <mergeCell ref="H54:K54"/>
    <mergeCell ref="L54:O54"/>
    <mergeCell ref="P54:S54"/>
    <mergeCell ref="L51:M51"/>
    <mergeCell ref="V61:W65"/>
    <mergeCell ref="V66:W70"/>
    <mergeCell ref="V71:W75"/>
    <mergeCell ref="D55:G55"/>
    <mergeCell ref="H55:K55"/>
    <mergeCell ref="L55:O55"/>
    <mergeCell ref="P55:S55"/>
    <mergeCell ref="V56:W60"/>
  </mergeCells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880BC-8B42-4E30-8162-92DAE2BD0546}">
  <dimension ref="B2:Z118"/>
  <sheetViews>
    <sheetView zoomScale="80" zoomScaleNormal="80" workbookViewId="0">
      <selection activeCell="M121" sqref="M121"/>
    </sheetView>
  </sheetViews>
  <sheetFormatPr defaultRowHeight="15.6" x14ac:dyDescent="0.4"/>
  <cols>
    <col min="1" max="16384" width="8.796875" style="35"/>
  </cols>
  <sheetData>
    <row r="2" spans="2:2" x14ac:dyDescent="0.4">
      <c r="B2" s="36" t="s">
        <v>2179</v>
      </c>
    </row>
    <row r="3" spans="2:2" x14ac:dyDescent="0.4">
      <c r="B3" s="35" t="s">
        <v>2175</v>
      </c>
    </row>
    <row r="4" spans="2:2" x14ac:dyDescent="0.4">
      <c r="B4" s="35" t="s">
        <v>2176</v>
      </c>
    </row>
    <row r="5" spans="2:2" x14ac:dyDescent="0.4">
      <c r="B5" s="35" t="s">
        <v>2177</v>
      </c>
    </row>
    <row r="8" spans="2:2" x14ac:dyDescent="0.4">
      <c r="B8" s="36" t="s">
        <v>2178</v>
      </c>
    </row>
    <row r="9" spans="2:2" x14ac:dyDescent="0.4">
      <c r="B9" s="35" t="s">
        <v>2246</v>
      </c>
    </row>
    <row r="10" spans="2:2" x14ac:dyDescent="0.4">
      <c r="B10" s="35" t="s">
        <v>2218</v>
      </c>
    </row>
    <row r="11" spans="2:2" x14ac:dyDescent="0.4">
      <c r="B11" s="35" t="s">
        <v>2219</v>
      </c>
    </row>
    <row r="12" spans="2:2" x14ac:dyDescent="0.4">
      <c r="B12" s="35" t="s">
        <v>2180</v>
      </c>
    </row>
    <row r="13" spans="2:2" x14ac:dyDescent="0.4">
      <c r="B13" s="35" t="s">
        <v>2247</v>
      </c>
    </row>
    <row r="14" spans="2:2" x14ac:dyDescent="0.4">
      <c r="B14" s="51" t="s">
        <v>2251</v>
      </c>
    </row>
    <row r="15" spans="2:2" x14ac:dyDescent="0.4">
      <c r="B15" s="52" t="s">
        <v>2245</v>
      </c>
    </row>
    <row r="16" spans="2:2" x14ac:dyDescent="0.4">
      <c r="B16" s="51" t="s">
        <v>2252</v>
      </c>
    </row>
    <row r="17" spans="2:14" x14ac:dyDescent="0.4">
      <c r="B17" s="575" t="s">
        <v>2253</v>
      </c>
    </row>
    <row r="18" spans="2:14" x14ac:dyDescent="0.4">
      <c r="B18" s="51" t="s">
        <v>2254</v>
      </c>
    </row>
    <row r="19" spans="2:14" x14ac:dyDescent="0.4">
      <c r="B19" s="35" t="s">
        <v>2249</v>
      </c>
    </row>
    <row r="20" spans="2:14" x14ac:dyDescent="0.4">
      <c r="B20" s="35" t="s">
        <v>2250</v>
      </c>
    </row>
    <row r="21" spans="2:14" x14ac:dyDescent="0.4">
      <c r="B21" s="35" t="s">
        <v>2221</v>
      </c>
    </row>
    <row r="22" spans="2:14" x14ac:dyDescent="0.4">
      <c r="B22" s="35" t="s">
        <v>2220</v>
      </c>
      <c r="D22" s="332" t="s">
        <v>2227</v>
      </c>
      <c r="E22" s="332"/>
      <c r="F22" s="332"/>
      <c r="G22" s="332" t="s">
        <v>2223</v>
      </c>
      <c r="H22" s="332"/>
      <c r="I22" s="332"/>
      <c r="J22" s="332"/>
      <c r="K22" s="995" t="s">
        <v>2232</v>
      </c>
      <c r="L22" s="332"/>
      <c r="M22" s="332"/>
      <c r="N22" s="332"/>
    </row>
    <row r="23" spans="2:14" x14ac:dyDescent="0.4">
      <c r="D23" s="332" t="s">
        <v>2228</v>
      </c>
      <c r="E23" s="332"/>
      <c r="F23" s="332"/>
      <c r="G23" s="332" t="s">
        <v>2224</v>
      </c>
      <c r="H23" s="332"/>
      <c r="I23" s="332"/>
      <c r="J23" s="332"/>
      <c r="K23" s="995" t="s">
        <v>2225</v>
      </c>
      <c r="L23" s="332" t="s">
        <v>2226</v>
      </c>
      <c r="M23" s="332"/>
      <c r="N23" s="332"/>
    </row>
    <row r="24" spans="2:14" x14ac:dyDescent="0.4">
      <c r="D24" s="332" t="s">
        <v>2229</v>
      </c>
      <c r="E24" s="332"/>
      <c r="F24" s="332"/>
      <c r="G24" s="332" t="s">
        <v>2234</v>
      </c>
      <c r="H24" s="332"/>
      <c r="I24" s="332"/>
      <c r="J24" s="332"/>
      <c r="K24" s="995" t="s">
        <v>2231</v>
      </c>
      <c r="L24" s="332"/>
      <c r="M24" s="332"/>
      <c r="N24" s="332"/>
    </row>
    <row r="25" spans="2:14" x14ac:dyDescent="0.4">
      <c r="D25" s="332" t="s">
        <v>2230</v>
      </c>
      <c r="E25" s="332"/>
      <c r="F25" s="332"/>
      <c r="G25" s="332" t="s">
        <v>2233</v>
      </c>
      <c r="H25" s="332"/>
      <c r="I25" s="332"/>
      <c r="J25" s="332"/>
      <c r="K25" s="995" t="s">
        <v>2235</v>
      </c>
      <c r="L25" s="332" t="s">
        <v>2236</v>
      </c>
      <c r="M25" s="332"/>
      <c r="N25" s="332"/>
    </row>
    <row r="26" spans="2:14" x14ac:dyDescent="0.4">
      <c r="B26" s="35" t="s">
        <v>2248</v>
      </c>
    </row>
    <row r="27" spans="2:14" x14ac:dyDescent="0.4">
      <c r="B27" s="35" t="s">
        <v>2220</v>
      </c>
      <c r="D27" s="52" t="s">
        <v>2222</v>
      </c>
      <c r="E27" s="52"/>
      <c r="F27" s="52"/>
      <c r="G27" s="52" t="s">
        <v>2238</v>
      </c>
      <c r="H27" s="52"/>
      <c r="I27" s="52"/>
      <c r="J27" s="52"/>
      <c r="K27" s="52" t="s">
        <v>2255</v>
      </c>
    </row>
    <row r="28" spans="2:14" x14ac:dyDescent="0.4">
      <c r="D28" s="332" t="s">
        <v>2237</v>
      </c>
      <c r="E28" s="332"/>
      <c r="F28" s="332"/>
      <c r="G28" s="332" t="s">
        <v>2321</v>
      </c>
      <c r="H28" s="332"/>
      <c r="I28" s="332"/>
      <c r="J28" s="332"/>
      <c r="K28" s="995" t="s">
        <v>2239</v>
      </c>
    </row>
    <row r="29" spans="2:14" x14ac:dyDescent="0.4">
      <c r="D29" s="332" t="s">
        <v>2241</v>
      </c>
      <c r="E29" s="332"/>
      <c r="F29" s="332"/>
      <c r="G29" s="332" t="s">
        <v>2242</v>
      </c>
      <c r="H29" s="332"/>
      <c r="I29" s="332"/>
      <c r="J29" s="332"/>
      <c r="K29" s="995" t="s">
        <v>2244</v>
      </c>
    </row>
    <row r="30" spans="2:14" x14ac:dyDescent="0.4">
      <c r="D30" s="332" t="s">
        <v>2240</v>
      </c>
      <c r="E30" s="332"/>
      <c r="F30" s="332"/>
      <c r="G30" s="332" t="s">
        <v>2243</v>
      </c>
      <c r="H30" s="332"/>
      <c r="I30" s="332"/>
      <c r="J30" s="332"/>
      <c r="K30" s="995" t="s">
        <v>2348</v>
      </c>
    </row>
    <row r="31" spans="2:14" x14ac:dyDescent="0.4">
      <c r="B31" s="35" t="s">
        <v>2323</v>
      </c>
    </row>
    <row r="33" spans="2:17" x14ac:dyDescent="0.4">
      <c r="B33" s="35" t="s">
        <v>2256</v>
      </c>
    </row>
    <row r="34" spans="2:17" x14ac:dyDescent="0.4">
      <c r="B34" s="35" t="s">
        <v>2262</v>
      </c>
    </row>
    <row r="35" spans="2:17" x14ac:dyDescent="0.4">
      <c r="B35" s="35" t="s">
        <v>2263</v>
      </c>
    </row>
    <row r="36" spans="2:17" x14ac:dyDescent="0.4">
      <c r="B36" s="35" t="s">
        <v>2220</v>
      </c>
      <c r="D36" s="52" t="s">
        <v>2257</v>
      </c>
      <c r="E36" s="52"/>
      <c r="F36" s="52"/>
      <c r="G36" s="52" t="s">
        <v>2258</v>
      </c>
      <c r="H36" s="52"/>
      <c r="I36" s="52"/>
      <c r="J36" s="996" t="s">
        <v>2261</v>
      </c>
    </row>
    <row r="37" spans="2:17" x14ac:dyDescent="0.4">
      <c r="D37" s="52" t="s">
        <v>2259</v>
      </c>
      <c r="E37" s="52"/>
      <c r="F37" s="52"/>
      <c r="G37" s="52" t="s">
        <v>2260</v>
      </c>
      <c r="H37" s="52"/>
      <c r="I37" s="52"/>
      <c r="J37" s="996" t="s">
        <v>2239</v>
      </c>
    </row>
    <row r="38" spans="2:17" x14ac:dyDescent="0.4">
      <c r="B38" s="35" t="s">
        <v>2264</v>
      </c>
    </row>
    <row r="39" spans="2:17" x14ac:dyDescent="0.4">
      <c r="B39" s="35" t="s">
        <v>2265</v>
      </c>
    </row>
    <row r="40" spans="2:17" x14ac:dyDescent="0.4">
      <c r="B40" s="35" t="s">
        <v>2335</v>
      </c>
    </row>
    <row r="41" spans="2:17" x14ac:dyDescent="0.4">
      <c r="B41" s="35" t="s">
        <v>2333</v>
      </c>
    </row>
    <row r="42" spans="2:17" x14ac:dyDescent="0.4">
      <c r="B42" s="35" t="s">
        <v>2334</v>
      </c>
    </row>
    <row r="43" spans="2:17" x14ac:dyDescent="0.4">
      <c r="B43" s="35" t="s">
        <v>2266</v>
      </c>
    </row>
    <row r="44" spans="2:17" x14ac:dyDescent="0.4">
      <c r="B44" s="35" t="s">
        <v>2262</v>
      </c>
    </row>
    <row r="45" spans="2:17" x14ac:dyDescent="0.4">
      <c r="B45" s="35" t="s">
        <v>2336</v>
      </c>
    </row>
    <row r="46" spans="2:17" x14ac:dyDescent="0.4">
      <c r="B46" s="35" t="s">
        <v>2287</v>
      </c>
    </row>
    <row r="47" spans="2:17" x14ac:dyDescent="0.4">
      <c r="B47" s="35" t="s">
        <v>2288</v>
      </c>
      <c r="Q47" s="575" t="s">
        <v>2181</v>
      </c>
    </row>
    <row r="48" spans="2:17" x14ac:dyDescent="0.4">
      <c r="B48" s="35" t="s">
        <v>2289</v>
      </c>
    </row>
    <row r="49" spans="2:13" x14ac:dyDescent="0.4">
      <c r="B49" s="35" t="s">
        <v>2290</v>
      </c>
    </row>
    <row r="50" spans="2:13" x14ac:dyDescent="0.4">
      <c r="B50" s="35" t="s">
        <v>2291</v>
      </c>
    </row>
    <row r="51" spans="2:13" x14ac:dyDescent="0.4">
      <c r="B51" s="35" t="s">
        <v>2292</v>
      </c>
    </row>
    <row r="52" spans="2:13" x14ac:dyDescent="0.4">
      <c r="B52" s="35" t="s">
        <v>2293</v>
      </c>
    </row>
    <row r="53" spans="2:13" x14ac:dyDescent="0.4">
      <c r="B53" s="35" t="s">
        <v>2267</v>
      </c>
    </row>
    <row r="54" spans="2:13" x14ac:dyDescent="0.4">
      <c r="B54" s="120" t="s">
        <v>2324</v>
      </c>
    </row>
    <row r="55" spans="2:13" x14ac:dyDescent="0.4">
      <c r="B55" s="120" t="s">
        <v>2325</v>
      </c>
    </row>
    <row r="56" spans="2:13" x14ac:dyDescent="0.4">
      <c r="B56" s="35" t="s">
        <v>2307</v>
      </c>
      <c r="M56" s="989" t="s">
        <v>2308</v>
      </c>
    </row>
    <row r="57" spans="2:13" x14ac:dyDescent="0.4">
      <c r="B57" s="35" t="s">
        <v>2311</v>
      </c>
      <c r="M57" s="989"/>
    </row>
    <row r="59" spans="2:13" x14ac:dyDescent="0.4">
      <c r="B59" s="120" t="s">
        <v>2309</v>
      </c>
    </row>
    <row r="60" spans="2:13" x14ac:dyDescent="0.4">
      <c r="B60" s="120" t="s">
        <v>2310</v>
      </c>
    </row>
    <row r="61" spans="2:13" x14ac:dyDescent="0.4">
      <c r="B61" s="35" t="s">
        <v>2313</v>
      </c>
      <c r="M61" s="989" t="s">
        <v>2314</v>
      </c>
    </row>
    <row r="62" spans="2:13" x14ac:dyDescent="0.4">
      <c r="B62" s="35" t="s">
        <v>2312</v>
      </c>
      <c r="M62" s="989"/>
    </row>
    <row r="63" spans="2:13" x14ac:dyDescent="0.4">
      <c r="M63" s="989"/>
    </row>
    <row r="64" spans="2:13" x14ac:dyDescent="0.4">
      <c r="B64" s="35" t="s">
        <v>2294</v>
      </c>
    </row>
    <row r="65" spans="2:23" x14ac:dyDescent="0.4">
      <c r="B65" s="35" t="s">
        <v>2295</v>
      </c>
      <c r="H65" s="989" t="s">
        <v>2296</v>
      </c>
    </row>
    <row r="66" spans="2:23" x14ac:dyDescent="0.4">
      <c r="B66" s="35" t="s">
        <v>2341</v>
      </c>
      <c r="H66" s="989" t="s">
        <v>2342</v>
      </c>
    </row>
    <row r="68" spans="2:23" x14ac:dyDescent="0.4">
      <c r="B68" s="36" t="s">
        <v>2279</v>
      </c>
    </row>
    <row r="69" spans="2:23" x14ac:dyDescent="0.4">
      <c r="F69" s="1245" t="s">
        <v>2206</v>
      </c>
      <c r="G69" s="1245"/>
      <c r="H69" s="1245" t="s">
        <v>2207</v>
      </c>
      <c r="I69" s="1245"/>
      <c r="J69" s="1245" t="s">
        <v>2206</v>
      </c>
      <c r="K69" s="1245"/>
      <c r="L69" s="1245" t="s">
        <v>2207</v>
      </c>
      <c r="M69" s="1245"/>
      <c r="N69" s="1245" t="s">
        <v>2206</v>
      </c>
      <c r="O69" s="1245"/>
      <c r="P69" s="1245" t="s">
        <v>2207</v>
      </c>
      <c r="Q69" s="1245"/>
      <c r="R69" s="1245" t="s">
        <v>2206</v>
      </c>
      <c r="S69" s="1245"/>
      <c r="T69" s="1245" t="s">
        <v>2207</v>
      </c>
      <c r="U69" s="1245"/>
    </row>
    <row r="70" spans="2:23" ht="16.2" thickBot="1" x14ac:dyDescent="0.45">
      <c r="F70" s="35" t="s">
        <v>2204</v>
      </c>
      <c r="I70" s="1244" t="s">
        <v>2204</v>
      </c>
      <c r="J70" s="1244"/>
      <c r="M70" s="1244" t="s">
        <v>2204</v>
      </c>
      <c r="N70" s="1244"/>
      <c r="Q70" s="1244" t="s">
        <v>2204</v>
      </c>
      <c r="R70" s="1244"/>
      <c r="U70" s="998"/>
      <c r="V70" s="998"/>
    </row>
    <row r="71" spans="2:23" ht="16.2" thickBot="1" x14ac:dyDescent="0.45">
      <c r="B71" s="35" t="s">
        <v>1843</v>
      </c>
      <c r="C71" s="45" t="s">
        <v>2277</v>
      </c>
      <c r="D71" s="45"/>
      <c r="E71" s="45"/>
      <c r="F71" s="271"/>
      <c r="I71" s="40"/>
      <c r="J71" s="42"/>
      <c r="M71" s="40"/>
      <c r="N71" s="42"/>
      <c r="Q71" s="40"/>
      <c r="R71" s="42"/>
      <c r="U71" s="45"/>
      <c r="V71" s="45"/>
    </row>
    <row r="72" spans="2:23" ht="18" customHeight="1" thickBot="1" x14ac:dyDescent="0.45">
      <c r="G72" s="1247" t="s">
        <v>2205</v>
      </c>
      <c r="H72" s="1248"/>
      <c r="I72" s="991"/>
      <c r="J72" s="992"/>
      <c r="K72" s="1247" t="s">
        <v>2205</v>
      </c>
      <c r="L72" s="1248"/>
      <c r="M72" s="991"/>
      <c r="N72" s="992"/>
      <c r="O72" s="1247" t="s">
        <v>2205</v>
      </c>
      <c r="P72" s="1248"/>
      <c r="Q72" s="991"/>
      <c r="R72" s="992"/>
      <c r="S72" s="1247" t="s">
        <v>2205</v>
      </c>
      <c r="T72" s="1248"/>
      <c r="U72" s="40"/>
      <c r="V72" s="41"/>
    </row>
    <row r="74" spans="2:23" x14ac:dyDescent="0.4">
      <c r="G74" s="1246" t="s">
        <v>2280</v>
      </c>
      <c r="H74" s="1246"/>
      <c r="I74" s="1246"/>
      <c r="J74" s="1246"/>
      <c r="K74" s="1246" t="s">
        <v>2281</v>
      </c>
      <c r="L74" s="1246"/>
      <c r="M74" s="1246"/>
      <c r="N74" s="1246"/>
      <c r="O74" s="1246" t="s">
        <v>2282</v>
      </c>
      <c r="P74" s="1246"/>
      <c r="Q74" s="1246"/>
      <c r="R74" s="1246"/>
      <c r="S74" s="1246" t="s">
        <v>2283</v>
      </c>
      <c r="T74" s="1246"/>
    </row>
    <row r="75" spans="2:23" x14ac:dyDescent="0.4">
      <c r="G75" s="1250" t="s">
        <v>2268</v>
      </c>
      <c r="H75" s="1250"/>
      <c r="I75" s="1249" t="s">
        <v>2269</v>
      </c>
      <c r="J75" s="1249"/>
      <c r="K75" s="1250" t="s">
        <v>2268</v>
      </c>
      <c r="L75" s="1250"/>
      <c r="M75" s="1249" t="s">
        <v>2269</v>
      </c>
      <c r="N75" s="1249"/>
      <c r="O75" s="1250" t="s">
        <v>2268</v>
      </c>
      <c r="P75" s="1250"/>
      <c r="Q75" s="1249" t="s">
        <v>2269</v>
      </c>
      <c r="R75" s="1249"/>
      <c r="S75" s="1250" t="s">
        <v>2268</v>
      </c>
      <c r="T75" s="1250"/>
    </row>
    <row r="76" spans="2:23" x14ac:dyDescent="0.4">
      <c r="G76" s="997" t="s">
        <v>2270</v>
      </c>
      <c r="H76" s="30"/>
      <c r="I76" s="30"/>
      <c r="J76" s="30"/>
      <c r="K76" s="997" t="s">
        <v>2272</v>
      </c>
      <c r="L76" s="997"/>
      <c r="M76" s="997"/>
      <c r="N76" s="997"/>
      <c r="O76" s="997" t="s">
        <v>2273</v>
      </c>
      <c r="P76" s="997"/>
      <c r="Q76" s="997"/>
      <c r="R76" s="997"/>
      <c r="S76" s="997" t="s">
        <v>2274</v>
      </c>
      <c r="T76" s="30"/>
      <c r="U76" s="30"/>
      <c r="V76" s="30"/>
      <c r="W76" s="997"/>
    </row>
    <row r="78" spans="2:23" x14ac:dyDescent="0.4">
      <c r="C78" s="35" t="s">
        <v>2202</v>
      </c>
    </row>
    <row r="80" spans="2:23" x14ac:dyDescent="0.4">
      <c r="B80" s="35" t="s">
        <v>2201</v>
      </c>
      <c r="C80" s="35" t="s">
        <v>2278</v>
      </c>
    </row>
    <row r="82" spans="2:26" x14ac:dyDescent="0.4">
      <c r="C82" s="35" t="s">
        <v>2203</v>
      </c>
    </row>
    <row r="85" spans="2:26" x14ac:dyDescent="0.4">
      <c r="I85" s="990" t="s">
        <v>2271</v>
      </c>
      <c r="J85" s="990"/>
      <c r="K85" s="990"/>
      <c r="L85" s="990"/>
      <c r="M85" s="990" t="s">
        <v>2275</v>
      </c>
      <c r="N85" s="990"/>
      <c r="O85" s="990"/>
      <c r="P85" s="990"/>
      <c r="Q85" s="990" t="s">
        <v>2276</v>
      </c>
      <c r="R85" s="990"/>
      <c r="S85" s="990"/>
      <c r="T85" s="990"/>
      <c r="U85" s="990"/>
      <c r="V85" s="990"/>
    </row>
    <row r="87" spans="2:26" x14ac:dyDescent="0.4">
      <c r="I87" s="35" t="s">
        <v>2284</v>
      </c>
      <c r="M87" s="35" t="s">
        <v>2285</v>
      </c>
      <c r="Q87" s="35" t="s">
        <v>2286</v>
      </c>
    </row>
    <row r="88" spans="2:26" x14ac:dyDescent="0.4">
      <c r="G88" s="259" t="s">
        <v>2337</v>
      </c>
      <c r="J88" s="47" t="s">
        <v>2343</v>
      </c>
      <c r="K88" s="259" t="s">
        <v>2338</v>
      </c>
      <c r="N88" s="47" t="s">
        <v>2344</v>
      </c>
      <c r="O88" s="259" t="s">
        <v>2339</v>
      </c>
      <c r="R88" s="47" t="s">
        <v>2345</v>
      </c>
      <c r="S88" s="259" t="s">
        <v>2340</v>
      </c>
    </row>
    <row r="90" spans="2:26" x14ac:dyDescent="0.4">
      <c r="B90" s="36" t="s">
        <v>2208</v>
      </c>
    </row>
    <row r="91" spans="2:26" x14ac:dyDescent="0.4">
      <c r="L91" s="35" t="s">
        <v>2301</v>
      </c>
      <c r="Z91" s="47"/>
    </row>
    <row r="92" spans="2:26" x14ac:dyDescent="0.4">
      <c r="J92" s="993" t="s">
        <v>2214</v>
      </c>
    </row>
    <row r="93" spans="2:26" x14ac:dyDescent="0.4">
      <c r="J93" s="641" t="s">
        <v>2215</v>
      </c>
    </row>
    <row r="94" spans="2:26" x14ac:dyDescent="0.4">
      <c r="H94" s="55" t="s">
        <v>2210</v>
      </c>
      <c r="L94" s="55" t="s">
        <v>2186</v>
      </c>
      <c r="V94" s="55"/>
      <c r="Z94" s="55"/>
    </row>
    <row r="95" spans="2:26" x14ac:dyDescent="0.4">
      <c r="H95" s="35" t="s">
        <v>2209</v>
      </c>
      <c r="J95" s="35" t="s">
        <v>2189</v>
      </c>
      <c r="L95" s="35" t="s">
        <v>2212</v>
      </c>
    </row>
    <row r="96" spans="2:26" x14ac:dyDescent="0.4">
      <c r="H96" s="35" t="s">
        <v>1891</v>
      </c>
      <c r="L96" s="35" t="s">
        <v>2213</v>
      </c>
      <c r="O96" s="35" t="s">
        <v>2300</v>
      </c>
    </row>
    <row r="97" spans="2:26" x14ac:dyDescent="0.4">
      <c r="F97" s="641" t="s">
        <v>2211</v>
      </c>
      <c r="L97" s="35" t="s">
        <v>2187</v>
      </c>
    </row>
    <row r="98" spans="2:26" x14ac:dyDescent="0.4">
      <c r="L98" s="35" t="s">
        <v>2216</v>
      </c>
    </row>
    <row r="99" spans="2:26" x14ac:dyDescent="0.4">
      <c r="I99" s="35" t="s">
        <v>2298</v>
      </c>
      <c r="L99" s="35" t="s">
        <v>2217</v>
      </c>
    </row>
    <row r="100" spans="2:26" x14ac:dyDescent="0.4">
      <c r="I100" s="35" t="s">
        <v>2299</v>
      </c>
    </row>
    <row r="101" spans="2:26" x14ac:dyDescent="0.4">
      <c r="B101" s="47" t="s">
        <v>761</v>
      </c>
      <c r="D101" s="55" t="s">
        <v>2184</v>
      </c>
      <c r="P101" s="55" t="s">
        <v>2188</v>
      </c>
    </row>
    <row r="102" spans="2:26" x14ac:dyDescent="0.4">
      <c r="D102" s="35" t="s">
        <v>2185</v>
      </c>
      <c r="L102" s="35" t="s">
        <v>2304</v>
      </c>
      <c r="P102" s="35" t="s">
        <v>2187</v>
      </c>
      <c r="S102" s="990" t="s">
        <v>2302</v>
      </c>
      <c r="X102" s="47"/>
    </row>
    <row r="103" spans="2:26" x14ac:dyDescent="0.4">
      <c r="P103" s="35" t="s">
        <v>2190</v>
      </c>
      <c r="S103" s="990" t="s">
        <v>2303</v>
      </c>
      <c r="V103" s="55"/>
      <c r="Z103" s="55"/>
    </row>
    <row r="104" spans="2:26" x14ac:dyDescent="0.4">
      <c r="P104" s="35" t="s">
        <v>2305</v>
      </c>
    </row>
    <row r="106" spans="2:26" x14ac:dyDescent="0.4">
      <c r="Q106" s="35" t="s">
        <v>2297</v>
      </c>
    </row>
    <row r="108" spans="2:26" x14ac:dyDescent="0.4">
      <c r="N108" s="993" t="s">
        <v>2306</v>
      </c>
    </row>
    <row r="109" spans="2:26" x14ac:dyDescent="0.4">
      <c r="K109" s="55" t="s">
        <v>2327</v>
      </c>
      <c r="P109" s="55" t="s">
        <v>2191</v>
      </c>
    </row>
    <row r="110" spans="2:26" x14ac:dyDescent="0.4">
      <c r="K110" s="35" t="s">
        <v>2196</v>
      </c>
      <c r="P110" s="35" t="s">
        <v>2192</v>
      </c>
      <c r="S110" s="35" t="s">
        <v>2194</v>
      </c>
    </row>
    <row r="111" spans="2:26" x14ac:dyDescent="0.4">
      <c r="D111" s="55"/>
      <c r="K111" s="35" t="s">
        <v>2328</v>
      </c>
      <c r="N111" s="35" t="s">
        <v>2331</v>
      </c>
      <c r="P111" s="35" t="s">
        <v>2193</v>
      </c>
      <c r="S111" s="35" t="s">
        <v>2195</v>
      </c>
    </row>
    <row r="112" spans="2:26" x14ac:dyDescent="0.4">
      <c r="P112" s="35" t="s">
        <v>2326</v>
      </c>
    </row>
    <row r="113" spans="11:14" x14ac:dyDescent="0.4">
      <c r="K113" s="55" t="s">
        <v>2329</v>
      </c>
    </row>
    <row r="114" spans="11:14" x14ac:dyDescent="0.4">
      <c r="K114" s="35" t="s">
        <v>2196</v>
      </c>
    </row>
    <row r="115" spans="11:14" x14ac:dyDescent="0.4">
      <c r="K115" s="35" t="s">
        <v>2328</v>
      </c>
    </row>
    <row r="116" spans="11:14" x14ac:dyDescent="0.4">
      <c r="N116" s="35" t="s">
        <v>2332</v>
      </c>
    </row>
    <row r="117" spans="11:14" x14ac:dyDescent="0.4">
      <c r="K117" s="55" t="s">
        <v>2330</v>
      </c>
    </row>
    <row r="118" spans="11:14" x14ac:dyDescent="0.4">
      <c r="K118" s="35" t="s">
        <v>2196</v>
      </c>
    </row>
  </sheetData>
  <mergeCells count="26">
    <mergeCell ref="G75:H75"/>
    <mergeCell ref="I75:J75"/>
    <mergeCell ref="K75:L75"/>
    <mergeCell ref="M75:N75"/>
    <mergeCell ref="O75:P75"/>
    <mergeCell ref="Q75:R75"/>
    <mergeCell ref="S75:T75"/>
    <mergeCell ref="K72:L72"/>
    <mergeCell ref="O72:P72"/>
    <mergeCell ref="N69:O69"/>
    <mergeCell ref="T69:U69"/>
    <mergeCell ref="P69:Q69"/>
    <mergeCell ref="G74:J74"/>
    <mergeCell ref="K74:N74"/>
    <mergeCell ref="O74:R74"/>
    <mergeCell ref="S74:T74"/>
    <mergeCell ref="S72:T72"/>
    <mergeCell ref="G72:H72"/>
    <mergeCell ref="I70:J70"/>
    <mergeCell ref="M70:N70"/>
    <mergeCell ref="Q70:R70"/>
    <mergeCell ref="R69:S69"/>
    <mergeCell ref="F69:G69"/>
    <mergeCell ref="H69:I69"/>
    <mergeCell ref="J69:K69"/>
    <mergeCell ref="L69:M69"/>
  </mergeCells>
  <phoneticPr fontId="1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I k F A A B Q S w M E F A A C A A g A O X + C U 3 a M 1 r 6 k A A A A 9 Q A A A B I A H A B D b 2 5 m a W c v U G F j a 2 F n Z S 5 4 b W w g o h g A K K A U A A A A A A A A A A A A A A A A A A A A A A A A A A A A h Y 8 x D o I w G I W v Q r r T A k a D 5 K c M j k p i N D G u T a n Q A K 2 h x X I 3 B 4 / k F c Q o 6 u b 4 3 v c N 7 9 2 v N 8 i G t v E u o j N S q x S F O E C e U F w X U p U p 6 u 3 J j 1 F G Y c t 4 z U r h j b I y y W C K F F X W n h N C n H P Y z b D u S h I F Q U i O + W b P K 9 E y 9 J H l f 9 m X y l i m u E A U D q 8 x N M L L G M 8 X 4 y Q g U w e 5 V F 8 e j e x J f 0 p Y 9 Y 3 t O 0 F r 7 a 9 3 Q K Y I 5 H 2 B P g B Q S w M E F A A C A A g A O X + C U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l / g l O 0 M 2 N X j A I A A H s Z A A A T A B w A R m 9 y b X V s Y X M v U 2 V j d G l v b j E u b S C i G A A o o B Q A A A A A A A A A A A A A A A A A A A A A A A A A A A D t m E G L 0 0 A U x + + F f o c h e 2 k h G z J N 2 m 1 X e m o q K i L K R h C M L N l 2 X M M m k 5 K Z S M u y I H 4 A W Q + C 4 B 6 8 e f F k E f b i F 7 L d 7 + B o L A 3 Z v N p k A 1 F M L 0 n n 9 b 2 Z 5 P + b f / r C y I g 7 P k U H 0 R H f q t f q N f b C D s g Y k e m I u I e c M I 7 6 y C W 8 X k P i s / x w v p h f i p E B e 6 k Y / i j 0 C O W N 2 4 5 L l I F P u f j C G t J g 3 3 r M S M A s m z s n l k H Y C f c n 1 r q g Y j 4 x p a b 8 1 C C u 4 z m c B H 1 J l m Q 0 8 N 3 Q o 6 y P s Y y G d O S P H X r c 7 + k 9 G T 0 K f U 4 O + M w l / f W p 8 s C n 5 F l T j h a 2 I y 3 m r 7 5 / + b Y 4 v 0 D L i 4 9 X 7 9 9 J Y p W m f S R + a A Y 2 Z c / 9 w I t m M G c T w h r R l c i n p 1 I 0 i s U K u I i g s c 0 J d z x y J q N V r L W K 0 d A 7 I k E s o q 0 i n E x 5 b F w X 4 3 c p 7 + j K z 9 l i g T Z Y q g O l 7 I E p X S i l B 6 Z g F c r B O J F 0 1 q z X H A r e 3 j g s O 1 I M l 0 a r K V X M V M x k Y k Y r g Z l W 6 c y k 8 Z L g S A N l 0 Q G O 2 p B a H b D U H p T S B V N 6 I B M q D B I G k 5 L b J T d I e g k g t S u Q k r 6 T K J X X d d J q Z a A o F o J c F 4 O 2 i 5 O + m 5 v J d s V k x W T p T F 6 9 u V x + e t s q i M T f 1 f 4 X D K 9 F K h B v Y I 4 r F A t s F b b k U S + d x + x 9 Q i q V O T q F N I V z / v N L h W X 7 N i G N y m Q 1 D a y W 3 J S Z P V A r l D n t 7 + 8 z C m I O d s I / Q A d b Y W p / m s b D 5 n 4 D x g 7 2 w l g k k 3 l N Q s 5 n a B c t 5 l + X r z + L m 1 6 U h V 0 r r L j + 8 Q a w y v U y i K m E b p v e d q z H b y Z A k c + R f 1 6 E V O C 3 f p Z k E k L F C H k 2 D e 2 o J c k u g b F v G Y P 7 w 6 G l a g p 6 e M + M j s z Z x a q q W m p X Q a a o e y g s z L Z U r K A 7 R J h Z 8 O s 0 N q / C p 7 x S a B u F 8 m 2 U S q X i V f o B U E s B A i 0 A F A A C A A g A O X + C U 3 a M 1 r 6 k A A A A 9 Q A A A B I A A A A A A A A A A A A A A A A A A A A A A E N v b m Z p Z y 9 Q Y W N r Y W d l L n h t b F B L A Q I t A B Q A A g A I A D l / g l N T c j g s m w A A A O E A A A A T A A A A A A A A A A A A A A A A A P A A A A B b Q 2 9 u d G V u d F 9 U e X B l c 1 0 u e G 1 s U E s B A i 0 A F A A C A A g A O X + C U 7 Q z Y 1 e M A g A A e x k A A B M A A A A A A A A A A A A A A A A A 2 A E A A E Z v c m 1 1 b G F z L 1 N l Y 3 R p b 2 4 x L m 1 Q S w U G A A A A A A M A A w D C A A A A s Q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5 M A A A A A A A B 9 k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X h j Z W x f d G V z d D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M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3 V D A 3 O j M 3 O j Q w L j g 3 M z c 0 M D J a I i A v P j x F b n R y e S B U e X B l P S J G a W x s Q 2 9 s d W 1 u V H l w Z X M i I F Z h b H V l P S J z Q n d V R 0 F 3 V U R C U U 1 G Q X d V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v Q X V 0 b 1 J l b W 9 2 Z W R D b 2 x 1 b W 5 z M S 5 7 Q 2 9 s d W 1 u M S w w f S Z x d W 9 0 O y w m c X V v d D t T Z W N 0 a W 9 u M S 9 l e G N l b F 9 0 Z X N 0 L 0 F 1 d G 9 S Z W 1 v d m V k Q 2 9 s d W 1 u c z E u e 0 N v b H V t b j I s M X 0 m c X V v d D s s J n F 1 b 3 Q 7 U 2 V j d G l v b j E v Z X h j Z W x f d G V z d C 9 B d X R v U m V t b 3 Z l Z E N v b H V t b n M x L n t D b 2 x 1 b W 4 z L D J 9 J n F 1 b 3 Q 7 L C Z x d W 9 0 O 1 N l Y 3 R p b 2 4 x L 2 V 4 Y 2 V s X 3 R l c 3 Q v Q X V 0 b 1 J l b W 9 2 Z W R D b 2 x 1 b W 5 z M S 5 7 Q 2 9 s d W 1 u N C w z f S Z x d W 9 0 O y w m c X V v d D t T Z W N 0 a W 9 u M S 9 l e G N l b F 9 0 Z X N 0 L 0 F 1 d G 9 S Z W 1 v d m V k Q 2 9 s d W 1 u c z E u e 0 N v b H V t b j U s N H 0 m c X V v d D s s J n F 1 b 3 Q 7 U 2 V j d G l v b j E v Z X h j Z W x f d G V z d C 9 B d X R v U m V t b 3 Z l Z E N v b H V t b n M x L n t D b 2 x 1 b W 4 2 L D V 9 J n F 1 b 3 Q 7 L C Z x d W 9 0 O 1 N l Y 3 R p b 2 4 x L 2 V 4 Y 2 V s X 3 R l c 3 Q v Q X V 0 b 1 J l b W 9 2 Z W R D b 2 x 1 b W 5 z M S 5 7 Q 2 9 s d W 1 u N y w 2 f S Z x d W 9 0 O y w m c X V v d D t T Z W N 0 a W 9 u M S 9 l e G N l b F 9 0 Z X N 0 L 0 F 1 d G 9 S Z W 1 v d m V k Q 2 9 s d W 1 u c z E u e 0 N v b H V t b j g s N 3 0 m c X V v d D s s J n F 1 b 3 Q 7 U 2 V j d G l v b j E v Z X h j Z W x f d G V z d C 9 B d X R v U m V t b 3 Z l Z E N v b H V t b n M x L n t D b 2 x 1 b W 4 5 L D h 9 J n F 1 b 3 Q 7 L C Z x d W 9 0 O 1 N l Y 3 R p b 2 4 x L 2 V 4 Y 2 V s X 3 R l c 3 Q v Q X V 0 b 1 J l b W 9 2 Z W R D b 2 x 1 b W 5 z M S 5 7 Q 2 9 s d W 1 u M T A s O X 0 m c X V v d D s s J n F 1 b 3 Q 7 U 2 V j d G l v b j E v Z X h j Z W x f d G V z d C 9 B d X R v U m V t b 3 Z l Z E N v b H V t b n M x L n t D b 2 x 1 b W 4 x M S w x M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2 V 4 Y 2 V s X 3 R l c 3 Q v Q X V 0 b 1 J l b W 9 2 Z W R D b 2 x 1 b W 5 z M S 5 7 Q 2 9 s d W 1 u M S w w f S Z x d W 9 0 O y w m c X V v d D t T Z W N 0 a W 9 u M S 9 l e G N l b F 9 0 Z X N 0 L 0 F 1 d G 9 S Z W 1 v d m V k Q 2 9 s d W 1 u c z E u e 0 N v b H V t b j I s M X 0 m c X V v d D s s J n F 1 b 3 Q 7 U 2 V j d G l v b j E v Z X h j Z W x f d G V z d C 9 B d X R v U m V t b 3 Z l Z E N v b H V t b n M x L n t D b 2 x 1 b W 4 z L D J 9 J n F 1 b 3 Q 7 L C Z x d W 9 0 O 1 N l Y 3 R p b 2 4 x L 2 V 4 Y 2 V s X 3 R l c 3 Q v Q X V 0 b 1 J l b W 9 2 Z W R D b 2 x 1 b W 5 z M S 5 7 Q 2 9 s d W 1 u N C w z f S Z x d W 9 0 O y w m c X V v d D t T Z W N 0 a W 9 u M S 9 l e G N l b F 9 0 Z X N 0 L 0 F 1 d G 9 S Z W 1 v d m V k Q 2 9 s d W 1 u c z E u e 0 N v b H V t b j U s N H 0 m c X V v d D s s J n F 1 b 3 Q 7 U 2 V j d G l v b j E v Z X h j Z W x f d G V z d C 9 B d X R v U m V t b 3 Z l Z E N v b H V t b n M x L n t D b 2 x 1 b W 4 2 L D V 9 J n F 1 b 3 Q 7 L C Z x d W 9 0 O 1 N l Y 3 R p b 2 4 x L 2 V 4 Y 2 V s X 3 R l c 3 Q v Q X V 0 b 1 J l b W 9 2 Z W R D b 2 x 1 b W 5 z M S 5 7 Q 2 9 s d W 1 u N y w 2 f S Z x d W 9 0 O y w m c X V v d D t T Z W N 0 a W 9 u M S 9 l e G N l b F 9 0 Z X N 0 L 0 F 1 d G 9 S Z W 1 v d m V k Q 2 9 s d W 1 u c z E u e 0 N v b H V t b j g s N 3 0 m c X V v d D s s J n F 1 b 3 Q 7 U 2 V j d G l v b j E v Z X h j Z W x f d G V z d C 9 B d X R v U m V t b 3 Z l Z E N v b H V t b n M x L n t D b 2 x 1 b W 4 5 L D h 9 J n F 1 b 3 Q 7 L C Z x d W 9 0 O 1 N l Y 3 R p b 2 4 x L 2 V 4 Y 2 V s X 3 R l c 3 Q v Q X V 0 b 1 J l b W 9 2 Z W R D b 2 x 1 b W 5 z M S 5 7 Q 2 9 s d W 1 u M T A s O X 0 m c X V v d D s s J n F 1 b 3 Q 7 U 2 V j d G l v b j E v Z X h j Z W x f d G V z d C 9 B d X R v U m V t b 3 Z l Z E N v b H V t b n M x L n t D b 2 x 1 b W 4 x M S w x M H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X h j Z W x f d G V z d C U y M C g y K T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M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3 V D A 3 O j M 5 O j Q 5 L j E 0 N j E y M T R a I i A v P j x F b n R y e S B U e X B l P S J G a W x s Q 2 9 s d W 1 u V H l w Z X M i I F Z h b H V l P S J z Q n d V R 0 F 3 V U R C U U 1 G Q X d V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g K D I p L 0 F 1 d G 9 S Z W 1 v d m V k Q 2 9 s d W 1 u c z E u e 0 N v b H V t b j E s M H 0 m c X V v d D s s J n F 1 b 3 Q 7 U 2 V j d G l v b j E v Z X h j Z W x f d G V z d C A o M i k v Q X V 0 b 1 J l b W 9 2 Z W R D b 2 x 1 b W 5 z M S 5 7 Q 2 9 s d W 1 u M i w x f S Z x d W 9 0 O y w m c X V v d D t T Z W N 0 a W 9 u M S 9 l e G N l b F 9 0 Z X N 0 I C g y K S 9 B d X R v U m V t b 3 Z l Z E N v b H V t b n M x L n t D b 2 x 1 b W 4 z L D J 9 J n F 1 b 3 Q 7 L C Z x d W 9 0 O 1 N l Y 3 R p b 2 4 x L 2 V 4 Y 2 V s X 3 R l c 3 Q g K D I p L 0 F 1 d G 9 S Z W 1 v d m V k Q 2 9 s d W 1 u c z E u e 0 N v b H V t b j Q s M 3 0 m c X V v d D s s J n F 1 b 3 Q 7 U 2 V j d G l v b j E v Z X h j Z W x f d G V z d C A o M i k v Q X V 0 b 1 J l b W 9 2 Z W R D b 2 x 1 b W 5 z M S 5 7 Q 2 9 s d W 1 u N S w 0 f S Z x d W 9 0 O y w m c X V v d D t T Z W N 0 a W 9 u M S 9 l e G N l b F 9 0 Z X N 0 I C g y K S 9 B d X R v U m V t b 3 Z l Z E N v b H V t b n M x L n t D b 2 x 1 b W 4 2 L D V 9 J n F 1 b 3 Q 7 L C Z x d W 9 0 O 1 N l Y 3 R p b 2 4 x L 2 V 4 Y 2 V s X 3 R l c 3 Q g K D I p L 0 F 1 d G 9 S Z W 1 v d m V k Q 2 9 s d W 1 u c z E u e 0 N v b H V t b j c s N n 0 m c X V v d D s s J n F 1 b 3 Q 7 U 2 V j d G l v b j E v Z X h j Z W x f d G V z d C A o M i k v Q X V 0 b 1 J l b W 9 2 Z W R D b 2 x 1 b W 5 z M S 5 7 Q 2 9 s d W 1 u O C w 3 f S Z x d W 9 0 O y w m c X V v d D t T Z W N 0 a W 9 u M S 9 l e G N l b F 9 0 Z X N 0 I C g y K S 9 B d X R v U m V t b 3 Z l Z E N v b H V t b n M x L n t D b 2 x 1 b W 4 5 L D h 9 J n F 1 b 3 Q 7 L C Z x d W 9 0 O 1 N l Y 3 R p b 2 4 x L 2 V 4 Y 2 V s X 3 R l c 3 Q g K D I p L 0 F 1 d G 9 S Z W 1 v d m V k Q 2 9 s d W 1 u c z E u e 0 N v b H V t b j E w L D l 9 J n F 1 b 3 Q 7 L C Z x d W 9 0 O 1 N l Y 3 R p b 2 4 x L 2 V 4 Y 2 V s X 3 R l c 3 Q g K D I p L 0 F 1 d G 9 S Z W 1 v d m V k Q 2 9 s d W 1 u c z E u e 0 N v b H V t b j E x L D E w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Z X h j Z W x f d G V z d C A o M i k v Q X V 0 b 1 J l b W 9 2 Z W R D b 2 x 1 b W 5 z M S 5 7 Q 2 9 s d W 1 u M S w w f S Z x d W 9 0 O y w m c X V v d D t T Z W N 0 a W 9 u M S 9 l e G N l b F 9 0 Z X N 0 I C g y K S 9 B d X R v U m V t b 3 Z l Z E N v b H V t b n M x L n t D b 2 x 1 b W 4 y L D F 9 J n F 1 b 3 Q 7 L C Z x d W 9 0 O 1 N l Y 3 R p b 2 4 x L 2 V 4 Y 2 V s X 3 R l c 3 Q g K D I p L 0 F 1 d G 9 S Z W 1 v d m V k Q 2 9 s d W 1 u c z E u e 0 N v b H V t b j M s M n 0 m c X V v d D s s J n F 1 b 3 Q 7 U 2 V j d G l v b j E v Z X h j Z W x f d G V z d C A o M i k v Q X V 0 b 1 J l b W 9 2 Z W R D b 2 x 1 b W 5 z M S 5 7 Q 2 9 s d W 1 u N C w z f S Z x d W 9 0 O y w m c X V v d D t T Z W N 0 a W 9 u M S 9 l e G N l b F 9 0 Z X N 0 I C g y K S 9 B d X R v U m V t b 3 Z l Z E N v b H V t b n M x L n t D b 2 x 1 b W 4 1 L D R 9 J n F 1 b 3 Q 7 L C Z x d W 9 0 O 1 N l Y 3 R p b 2 4 x L 2 V 4 Y 2 V s X 3 R l c 3 Q g K D I p L 0 F 1 d G 9 S Z W 1 v d m V k Q 2 9 s d W 1 u c z E u e 0 N v b H V t b j Y s N X 0 m c X V v d D s s J n F 1 b 3 Q 7 U 2 V j d G l v b j E v Z X h j Z W x f d G V z d C A o M i k v Q X V 0 b 1 J l b W 9 2 Z W R D b 2 x 1 b W 5 z M S 5 7 Q 2 9 s d W 1 u N y w 2 f S Z x d W 9 0 O y w m c X V v d D t T Z W N 0 a W 9 u M S 9 l e G N l b F 9 0 Z X N 0 I C g y K S 9 B d X R v U m V t b 3 Z l Z E N v b H V t b n M x L n t D b 2 x 1 b W 4 4 L D d 9 J n F 1 b 3 Q 7 L C Z x d W 9 0 O 1 N l Y 3 R p b 2 4 x L 2 V 4 Y 2 V s X 3 R l c 3 Q g K D I p L 0 F 1 d G 9 S Z W 1 v d m V k Q 2 9 s d W 1 u c z E u e 0 N v b H V t b j k s O H 0 m c X V v d D s s J n F 1 b 3 Q 7 U 2 V j d G l v b j E v Z X h j Z W x f d G V z d C A o M i k v Q X V 0 b 1 J l b W 9 2 Z W R D b 2 x 1 b W 5 z M S 5 7 Q 2 9 s d W 1 u M T A s O X 0 m c X V v d D s s J n F 1 b 3 Q 7 U 2 V j d G l v b j E v Z X h j Z W x f d G V z d C A o M i k v Q X V 0 b 1 J l b W 9 2 Z W R D b 2 x 1 b W 5 z M S 5 7 Q 2 9 s d W 1 u M T E s M T B 9 J n F 1 b 3 Q 7 X S w m c X V v d D t S Z W x h d G l v b n N o a X B J b m Z v J n F 1 b 3 Q 7 O l t d f S I g L z 4 8 R W 5 0 c n k g V H l w Z T 0 i U m V z d W x 0 V H l w Z S I g V m F s d W U 9 I n N F e G N l c H R p b 2 4 i I C 8 + P E V u d H J 5 I F R 5 c G U 9 I k Z p b G x P Y m p l Y 3 R U e X B l I i B W Y W x 1 Z T 0 i c 0 N v b m 5 l Y 3 R p b 2 5 P b m x 5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V 4 Y 2 V s X 3 R l c 3 Q l M j A o M y k 8 L 0 l 0 Z W 1 Q Y X R o P j w v S X R l b U x v Y 2 F 0 a W 9 u P j x T d G F i b G V F b n R y a W V z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Z p b G x D b 3 V u d C I g V m F s d W U 9 I m w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3 V D A 3 O j Q 2 O j U y L j A 5 N D U 3 N z h a I i A v P j x F b n R y e S B U e X B l P S J G a W x s Q 2 9 s d W 1 u V H l w Z X M i I F Z h b H V l P S J z Q 1 F v R k J n T U Z B d 1 V E Q l F N R i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g K D M p L 0 F 1 d G 9 S Z W 1 v d m V k Q 2 9 s d W 1 u c z E u e 0 N v b H V t b j E s M H 0 m c X V v d D s s J n F 1 b 3 Q 7 U 2 V j d G l v b j E v Z X h j Z W x f d G V z d C A o M y k v Q X V 0 b 1 J l b W 9 2 Z W R D b 2 x 1 b W 5 z M S 5 7 Q 2 9 s d W 1 u M i w x f S Z x d W 9 0 O y w m c X V v d D t T Z W N 0 a W 9 u M S 9 l e G N l b F 9 0 Z X N 0 I C g z K S 9 B d X R v U m V t b 3 Z l Z E N v b H V t b n M x L n t D b 2 x 1 b W 4 z L D J 9 J n F 1 b 3 Q 7 L C Z x d W 9 0 O 1 N l Y 3 R p b 2 4 x L 2 V 4 Y 2 V s X 3 R l c 3 Q g K D M p L 0 F 1 d G 9 S Z W 1 v d m V k Q 2 9 s d W 1 u c z E u e 0 N v b H V t b j Q s M 3 0 m c X V v d D s s J n F 1 b 3 Q 7 U 2 V j d G l v b j E v Z X h j Z W x f d G V z d C A o M y k v Q X V 0 b 1 J l b W 9 2 Z W R D b 2 x 1 b W 5 z M S 5 7 Q 2 9 s d W 1 u N S w 0 f S Z x d W 9 0 O y w m c X V v d D t T Z W N 0 a W 9 u M S 9 l e G N l b F 9 0 Z X N 0 I C g z K S 9 B d X R v U m V t b 3 Z l Z E N v b H V t b n M x L n t D b 2 x 1 b W 4 2 L D V 9 J n F 1 b 3 Q 7 L C Z x d W 9 0 O 1 N l Y 3 R p b 2 4 x L 2 V 4 Y 2 V s X 3 R l c 3 Q g K D M p L 0 F 1 d G 9 S Z W 1 v d m V k Q 2 9 s d W 1 u c z E u e 0 N v b H V t b j c s N n 0 m c X V v d D s s J n F 1 b 3 Q 7 U 2 V j d G l v b j E v Z X h j Z W x f d G V z d C A o M y k v Q X V 0 b 1 J l b W 9 2 Z W R D b 2 x 1 b W 5 z M S 5 7 Q 2 9 s d W 1 u O C w 3 f S Z x d W 9 0 O y w m c X V v d D t T Z W N 0 a W 9 u M S 9 l e G N l b F 9 0 Z X N 0 I C g z K S 9 B d X R v U m V t b 3 Z l Z E N v b H V t b n M x L n t D b 2 x 1 b W 4 5 L D h 9 J n F 1 b 3 Q 7 L C Z x d W 9 0 O 1 N l Y 3 R p b 2 4 x L 2 V 4 Y 2 V s X 3 R l c 3 Q g K D M p L 0 F 1 d G 9 S Z W 1 v d m V k Q 2 9 s d W 1 u c z E u e 0 N v b H V t b j E w L D l 9 J n F 1 b 3 Q 7 L C Z x d W 9 0 O 1 N l Y 3 R p b 2 4 x L 2 V 4 Y 2 V s X 3 R l c 3 Q g K D M p L 0 F 1 d G 9 S Z W 1 v d m V k Q 2 9 s d W 1 u c z E u e 0 N v b H V t b j E x L D E w f S Z x d W 9 0 O y w m c X V v d D t T Z W N 0 a W 9 u M S 9 l e G N l b F 9 0 Z X N 0 I C g z K S 9 B d X R v U m V t b 3 Z l Z E N v b H V t b n M x L n t D b 2 x 1 b W 4 x M i w x M X 0 m c X V v d D t d L C Z x d W 9 0 O 0 N v b H V t b k N v d W 5 0 J n F 1 b 3 Q 7 O j E y L C Z x d W 9 0 O 0 t l e U N v b H V t b k 5 h b W V z J n F 1 b 3 Q 7 O l t d L C Z x d W 9 0 O 0 N v b H V t b k l k Z W 5 0 a X R p Z X M m c X V v d D s 6 W y Z x d W 9 0 O 1 N l Y 3 R p b 2 4 x L 2 V 4 Y 2 V s X 3 R l c 3 Q g K D M p L 0 F 1 d G 9 S Z W 1 v d m V k Q 2 9 s d W 1 u c z E u e 0 N v b H V t b j E s M H 0 m c X V v d D s s J n F 1 b 3 Q 7 U 2 V j d G l v b j E v Z X h j Z W x f d G V z d C A o M y k v Q X V 0 b 1 J l b W 9 2 Z W R D b 2 x 1 b W 5 z M S 5 7 Q 2 9 s d W 1 u M i w x f S Z x d W 9 0 O y w m c X V v d D t T Z W N 0 a W 9 u M S 9 l e G N l b F 9 0 Z X N 0 I C g z K S 9 B d X R v U m V t b 3 Z l Z E N v b H V t b n M x L n t D b 2 x 1 b W 4 z L D J 9 J n F 1 b 3 Q 7 L C Z x d W 9 0 O 1 N l Y 3 R p b 2 4 x L 2 V 4 Y 2 V s X 3 R l c 3 Q g K D M p L 0 F 1 d G 9 S Z W 1 v d m V k Q 2 9 s d W 1 u c z E u e 0 N v b H V t b j Q s M 3 0 m c X V v d D s s J n F 1 b 3 Q 7 U 2 V j d G l v b j E v Z X h j Z W x f d G V z d C A o M y k v Q X V 0 b 1 J l b W 9 2 Z W R D b 2 x 1 b W 5 z M S 5 7 Q 2 9 s d W 1 u N S w 0 f S Z x d W 9 0 O y w m c X V v d D t T Z W N 0 a W 9 u M S 9 l e G N l b F 9 0 Z X N 0 I C g z K S 9 B d X R v U m V t b 3 Z l Z E N v b H V t b n M x L n t D b 2 x 1 b W 4 2 L D V 9 J n F 1 b 3 Q 7 L C Z x d W 9 0 O 1 N l Y 3 R p b 2 4 x L 2 V 4 Y 2 V s X 3 R l c 3 Q g K D M p L 0 F 1 d G 9 S Z W 1 v d m V k Q 2 9 s d W 1 u c z E u e 0 N v b H V t b j c s N n 0 m c X V v d D s s J n F 1 b 3 Q 7 U 2 V j d G l v b j E v Z X h j Z W x f d G V z d C A o M y k v Q X V 0 b 1 J l b W 9 2 Z W R D b 2 x 1 b W 5 z M S 5 7 Q 2 9 s d W 1 u O C w 3 f S Z x d W 9 0 O y w m c X V v d D t T Z W N 0 a W 9 u M S 9 l e G N l b F 9 0 Z X N 0 I C g z K S 9 B d X R v U m V t b 3 Z l Z E N v b H V t b n M x L n t D b 2 x 1 b W 4 5 L D h 9 J n F 1 b 3 Q 7 L C Z x d W 9 0 O 1 N l Y 3 R p b 2 4 x L 2 V 4 Y 2 V s X 3 R l c 3 Q g K D M p L 0 F 1 d G 9 S Z W 1 v d m V k Q 2 9 s d W 1 u c z E u e 0 N v b H V t b j E w L D l 9 J n F 1 b 3 Q 7 L C Z x d W 9 0 O 1 N l Y 3 R p b 2 4 x L 2 V 4 Y 2 V s X 3 R l c 3 Q g K D M p L 0 F 1 d G 9 S Z W 1 v d m V k Q 2 9 s d W 1 u c z E u e 0 N v b H V t b j E x L D E w f S Z x d W 9 0 O y w m c X V v d D t T Z W N 0 a W 9 u M S 9 l e G N l b F 9 0 Z X N 0 I C g z K S 9 B d X R v U m V t b 3 Z l Z E N v b H V t b n M x L n t D b 2 x 1 b W 4 x M i w x M X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X h j Z W x f d G V z d C U y M C g 0 K T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Q t M j d U M D c 6 N D k 6 N T Y u O T g 4 O D g w N 1 o i I C 8 + P E V u d H J 5 I F R 5 c G U 9 I k Z p b G x D b 2 x 1 b W 5 U e X B l c y I g V m F s d W U 9 I n N D U W 9 G Q m d N R k J n T U Z C Z 0 1 G Q m d N R i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g K D Q p L 0 F 1 d G 9 S Z W 1 v d m V k Q 2 9 s d W 1 u c z E u e 0 N v b H V t b j E s M H 0 m c X V v d D s s J n F 1 b 3 Q 7 U 2 V j d G l v b j E v Z X h j Z W x f d G V z d C A o N C k v Q X V 0 b 1 J l b W 9 2 Z W R D b 2 x 1 b W 5 z M S 5 7 Q 2 9 s d W 1 u M i w x f S Z x d W 9 0 O y w m c X V v d D t T Z W N 0 a W 9 u M S 9 l e G N l b F 9 0 Z X N 0 I C g 0 K S 9 B d X R v U m V t b 3 Z l Z E N v b H V t b n M x L n t D b 2 x 1 b W 4 z L D J 9 J n F 1 b 3 Q 7 L C Z x d W 9 0 O 1 N l Y 3 R p b 2 4 x L 2 V 4 Y 2 V s X 3 R l c 3 Q g K D Q p L 0 F 1 d G 9 S Z W 1 v d m V k Q 2 9 s d W 1 u c z E u e 0 N v b H V t b j Q s M 3 0 m c X V v d D s s J n F 1 b 3 Q 7 U 2 V j d G l v b j E v Z X h j Z W x f d G V z d C A o N C k v Q X V 0 b 1 J l b W 9 2 Z W R D b 2 x 1 b W 5 z M S 5 7 Q 2 9 s d W 1 u N S w 0 f S Z x d W 9 0 O y w m c X V v d D t T Z W N 0 a W 9 u M S 9 l e G N l b F 9 0 Z X N 0 I C g 0 K S 9 B d X R v U m V t b 3 Z l Z E N v b H V t b n M x L n t D b 2 x 1 b W 4 2 L D V 9 J n F 1 b 3 Q 7 L C Z x d W 9 0 O 1 N l Y 3 R p b 2 4 x L 2 V 4 Y 2 V s X 3 R l c 3 Q g K D Q p L 0 F 1 d G 9 S Z W 1 v d m V k Q 2 9 s d W 1 u c z E u e 0 N v b H V t b j c s N n 0 m c X V v d D s s J n F 1 b 3 Q 7 U 2 V j d G l v b j E v Z X h j Z W x f d G V z d C A o N C k v Q X V 0 b 1 J l b W 9 2 Z W R D b 2 x 1 b W 5 z M S 5 7 Q 2 9 s d W 1 u O C w 3 f S Z x d W 9 0 O y w m c X V v d D t T Z W N 0 a W 9 u M S 9 l e G N l b F 9 0 Z X N 0 I C g 0 K S 9 B d X R v U m V t b 3 Z l Z E N v b H V t b n M x L n t D b 2 x 1 b W 4 5 L D h 9 J n F 1 b 3 Q 7 L C Z x d W 9 0 O 1 N l Y 3 R p b 2 4 x L 2 V 4 Y 2 V s X 3 R l c 3 Q g K D Q p L 0 F 1 d G 9 S Z W 1 v d m V k Q 2 9 s d W 1 u c z E u e 0 N v b H V t b j E w L D l 9 J n F 1 b 3 Q 7 L C Z x d W 9 0 O 1 N l Y 3 R p b 2 4 x L 2 V 4 Y 2 V s X 3 R l c 3 Q g K D Q p L 0 F 1 d G 9 S Z W 1 v d m V k Q 2 9 s d W 1 u c z E u e 0 N v b H V t b j E x L D E w f S Z x d W 9 0 O y w m c X V v d D t T Z W N 0 a W 9 u M S 9 l e G N l b F 9 0 Z X N 0 I C g 0 K S 9 B d X R v U m V t b 3 Z l Z E N v b H V t b n M x L n t D b 2 x 1 b W 4 x M i w x M X 0 m c X V v d D s s J n F 1 b 3 Q 7 U 2 V j d G l v b j E v Z X h j Z W x f d G V z d C A o N C k v Q X V 0 b 1 J l b W 9 2 Z W R D b 2 x 1 b W 5 z M S 5 7 Q 2 9 s d W 1 u M T M s M T J 9 J n F 1 b 3 Q 7 L C Z x d W 9 0 O 1 N l Y 3 R p b 2 4 x L 2 V 4 Y 2 V s X 3 R l c 3 Q g K D Q p L 0 F 1 d G 9 S Z W 1 v d m V k Q 2 9 s d W 1 u c z E u e 0 N v b H V t b j E 0 L D E z f S Z x d W 9 0 O y w m c X V v d D t T Z W N 0 a W 9 u M S 9 l e G N l b F 9 0 Z X N 0 I C g 0 K S 9 B d X R v U m V t b 3 Z l Z E N v b H V t b n M x L n t D b 2 x 1 b W 4 x N S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V 4 Y 2 V s X 3 R l c 3 Q g K D Q p L 0 F 1 d G 9 S Z W 1 v d m V k Q 2 9 s d W 1 u c z E u e 0 N v b H V t b j E s M H 0 m c X V v d D s s J n F 1 b 3 Q 7 U 2 V j d G l v b j E v Z X h j Z W x f d G V z d C A o N C k v Q X V 0 b 1 J l b W 9 2 Z W R D b 2 x 1 b W 5 z M S 5 7 Q 2 9 s d W 1 u M i w x f S Z x d W 9 0 O y w m c X V v d D t T Z W N 0 a W 9 u M S 9 l e G N l b F 9 0 Z X N 0 I C g 0 K S 9 B d X R v U m V t b 3 Z l Z E N v b H V t b n M x L n t D b 2 x 1 b W 4 z L D J 9 J n F 1 b 3 Q 7 L C Z x d W 9 0 O 1 N l Y 3 R p b 2 4 x L 2 V 4 Y 2 V s X 3 R l c 3 Q g K D Q p L 0 F 1 d G 9 S Z W 1 v d m V k Q 2 9 s d W 1 u c z E u e 0 N v b H V t b j Q s M 3 0 m c X V v d D s s J n F 1 b 3 Q 7 U 2 V j d G l v b j E v Z X h j Z W x f d G V z d C A o N C k v Q X V 0 b 1 J l b W 9 2 Z W R D b 2 x 1 b W 5 z M S 5 7 Q 2 9 s d W 1 u N S w 0 f S Z x d W 9 0 O y w m c X V v d D t T Z W N 0 a W 9 u M S 9 l e G N l b F 9 0 Z X N 0 I C g 0 K S 9 B d X R v U m V t b 3 Z l Z E N v b H V t b n M x L n t D b 2 x 1 b W 4 2 L D V 9 J n F 1 b 3 Q 7 L C Z x d W 9 0 O 1 N l Y 3 R p b 2 4 x L 2 V 4 Y 2 V s X 3 R l c 3 Q g K D Q p L 0 F 1 d G 9 S Z W 1 v d m V k Q 2 9 s d W 1 u c z E u e 0 N v b H V t b j c s N n 0 m c X V v d D s s J n F 1 b 3 Q 7 U 2 V j d G l v b j E v Z X h j Z W x f d G V z d C A o N C k v Q X V 0 b 1 J l b W 9 2 Z W R D b 2 x 1 b W 5 z M S 5 7 Q 2 9 s d W 1 u O C w 3 f S Z x d W 9 0 O y w m c X V v d D t T Z W N 0 a W 9 u M S 9 l e G N l b F 9 0 Z X N 0 I C g 0 K S 9 B d X R v U m V t b 3 Z l Z E N v b H V t b n M x L n t D b 2 x 1 b W 4 5 L D h 9 J n F 1 b 3 Q 7 L C Z x d W 9 0 O 1 N l Y 3 R p b 2 4 x L 2 V 4 Y 2 V s X 3 R l c 3 Q g K D Q p L 0 F 1 d G 9 S Z W 1 v d m V k Q 2 9 s d W 1 u c z E u e 0 N v b H V t b j E w L D l 9 J n F 1 b 3 Q 7 L C Z x d W 9 0 O 1 N l Y 3 R p b 2 4 x L 2 V 4 Y 2 V s X 3 R l c 3 Q g K D Q p L 0 F 1 d G 9 S Z W 1 v d m V k Q 2 9 s d W 1 u c z E u e 0 N v b H V t b j E x L D E w f S Z x d W 9 0 O y w m c X V v d D t T Z W N 0 a W 9 u M S 9 l e G N l b F 9 0 Z X N 0 I C g 0 K S 9 B d X R v U m V t b 3 Z l Z E N v b H V t b n M x L n t D b 2 x 1 b W 4 x M i w x M X 0 m c X V v d D s s J n F 1 b 3 Q 7 U 2 V j d G l v b j E v Z X h j Z W x f d G V z d C A o N C k v Q X V 0 b 1 J l b W 9 2 Z W R D b 2 x 1 b W 5 z M S 5 7 Q 2 9 s d W 1 u M T M s M T J 9 J n F 1 b 3 Q 7 L C Z x d W 9 0 O 1 N l Y 3 R p b 2 4 x L 2 V 4 Y 2 V s X 3 R l c 3 Q g K D Q p L 0 F 1 d G 9 S Z W 1 v d m V k Q 2 9 s d W 1 u c z E u e 0 N v b H V t b j E 0 L D E z f S Z x d W 9 0 O y w m c X V v d D t T Z W N 0 a W 9 u M S 9 l e G N l b F 9 0 Z X N 0 I C g 0 K S 9 B d X R v U m V t b 3 Z l Z E N v b H V t b n M x L n t D b 2 x 1 b W 4 x N S w x N H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X h j Z W x f d G V z d C U y M C g 1 K T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Q t M j d U M D c 6 N T Q 6 M j g u N D Q z N D M 3 O V o i I C 8 + P E V u d H J 5 I F R 5 c G U 9 I k Z p b G x D b 2 x 1 b W 5 U e X B l c y I g V m F s d W U 9 I n N D U W 9 G Q m d N R k J n T U Z C Z 0 1 G Q m d N R i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4 Y 2 V s X 3 R l c 3 Q g K D U p L 0 F 1 d G 9 S Z W 1 v d m V k Q 2 9 s d W 1 u c z E u e 0 N v b H V t b j E s M H 0 m c X V v d D s s J n F 1 b 3 Q 7 U 2 V j d G l v b j E v Z X h j Z W x f d G V z d C A o N S k v Q X V 0 b 1 J l b W 9 2 Z W R D b 2 x 1 b W 5 z M S 5 7 Q 2 9 s d W 1 u M i w x f S Z x d W 9 0 O y w m c X V v d D t T Z W N 0 a W 9 u M S 9 l e G N l b F 9 0 Z X N 0 I C g 1 K S 9 B d X R v U m V t b 3 Z l Z E N v b H V t b n M x L n t D b 2 x 1 b W 4 z L D J 9 J n F 1 b 3 Q 7 L C Z x d W 9 0 O 1 N l Y 3 R p b 2 4 x L 2 V 4 Y 2 V s X 3 R l c 3 Q g K D U p L 0 F 1 d G 9 S Z W 1 v d m V k Q 2 9 s d W 1 u c z E u e 0 N v b H V t b j Q s M 3 0 m c X V v d D s s J n F 1 b 3 Q 7 U 2 V j d G l v b j E v Z X h j Z W x f d G V z d C A o N S k v Q X V 0 b 1 J l b W 9 2 Z W R D b 2 x 1 b W 5 z M S 5 7 Q 2 9 s d W 1 u N S w 0 f S Z x d W 9 0 O y w m c X V v d D t T Z W N 0 a W 9 u M S 9 l e G N l b F 9 0 Z X N 0 I C g 1 K S 9 B d X R v U m V t b 3 Z l Z E N v b H V t b n M x L n t D b 2 x 1 b W 4 2 L D V 9 J n F 1 b 3 Q 7 L C Z x d W 9 0 O 1 N l Y 3 R p b 2 4 x L 2 V 4 Y 2 V s X 3 R l c 3 Q g K D U p L 0 F 1 d G 9 S Z W 1 v d m V k Q 2 9 s d W 1 u c z E u e 0 N v b H V t b j c s N n 0 m c X V v d D s s J n F 1 b 3 Q 7 U 2 V j d G l v b j E v Z X h j Z W x f d G V z d C A o N S k v Q X V 0 b 1 J l b W 9 2 Z W R D b 2 x 1 b W 5 z M S 5 7 Q 2 9 s d W 1 u O C w 3 f S Z x d W 9 0 O y w m c X V v d D t T Z W N 0 a W 9 u M S 9 l e G N l b F 9 0 Z X N 0 I C g 1 K S 9 B d X R v U m V t b 3 Z l Z E N v b H V t b n M x L n t D b 2 x 1 b W 4 5 L D h 9 J n F 1 b 3 Q 7 L C Z x d W 9 0 O 1 N l Y 3 R p b 2 4 x L 2 V 4 Y 2 V s X 3 R l c 3 Q g K D U p L 0 F 1 d G 9 S Z W 1 v d m V k Q 2 9 s d W 1 u c z E u e 0 N v b H V t b j E w L D l 9 J n F 1 b 3 Q 7 L C Z x d W 9 0 O 1 N l Y 3 R p b 2 4 x L 2 V 4 Y 2 V s X 3 R l c 3 Q g K D U p L 0 F 1 d G 9 S Z W 1 v d m V k Q 2 9 s d W 1 u c z E u e 0 N v b H V t b j E x L D E w f S Z x d W 9 0 O y w m c X V v d D t T Z W N 0 a W 9 u M S 9 l e G N l b F 9 0 Z X N 0 I C g 1 K S 9 B d X R v U m V t b 3 Z l Z E N v b H V t b n M x L n t D b 2 x 1 b W 4 x M i w x M X 0 m c X V v d D s s J n F 1 b 3 Q 7 U 2 V j d G l v b j E v Z X h j Z W x f d G V z d C A o N S k v Q X V 0 b 1 J l b W 9 2 Z W R D b 2 x 1 b W 5 z M S 5 7 Q 2 9 s d W 1 u M T M s M T J 9 J n F 1 b 3 Q 7 L C Z x d W 9 0 O 1 N l Y 3 R p b 2 4 x L 2 V 4 Y 2 V s X 3 R l c 3 Q g K D U p L 0 F 1 d G 9 S Z W 1 v d m V k Q 2 9 s d W 1 u c z E u e 0 N v b H V t b j E 0 L D E z f S Z x d W 9 0 O y w m c X V v d D t T Z W N 0 a W 9 u M S 9 l e G N l b F 9 0 Z X N 0 I C g 1 K S 9 B d X R v U m V t b 3 Z l Z E N v b H V t b n M x L n t D b 2 x 1 b W 4 x N S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V 4 Y 2 V s X 3 R l c 3 Q g K D U p L 0 F 1 d G 9 S Z W 1 v d m V k Q 2 9 s d W 1 u c z E u e 0 N v b H V t b j E s M H 0 m c X V v d D s s J n F 1 b 3 Q 7 U 2 V j d G l v b j E v Z X h j Z W x f d G V z d C A o N S k v Q X V 0 b 1 J l b W 9 2 Z W R D b 2 x 1 b W 5 z M S 5 7 Q 2 9 s d W 1 u M i w x f S Z x d W 9 0 O y w m c X V v d D t T Z W N 0 a W 9 u M S 9 l e G N l b F 9 0 Z X N 0 I C g 1 K S 9 B d X R v U m V t b 3 Z l Z E N v b H V t b n M x L n t D b 2 x 1 b W 4 z L D J 9 J n F 1 b 3 Q 7 L C Z x d W 9 0 O 1 N l Y 3 R p b 2 4 x L 2 V 4 Y 2 V s X 3 R l c 3 Q g K D U p L 0 F 1 d G 9 S Z W 1 v d m V k Q 2 9 s d W 1 u c z E u e 0 N v b H V t b j Q s M 3 0 m c X V v d D s s J n F 1 b 3 Q 7 U 2 V j d G l v b j E v Z X h j Z W x f d G V z d C A o N S k v Q X V 0 b 1 J l b W 9 2 Z W R D b 2 x 1 b W 5 z M S 5 7 Q 2 9 s d W 1 u N S w 0 f S Z x d W 9 0 O y w m c X V v d D t T Z W N 0 a W 9 u M S 9 l e G N l b F 9 0 Z X N 0 I C g 1 K S 9 B d X R v U m V t b 3 Z l Z E N v b H V t b n M x L n t D b 2 x 1 b W 4 2 L D V 9 J n F 1 b 3 Q 7 L C Z x d W 9 0 O 1 N l Y 3 R p b 2 4 x L 2 V 4 Y 2 V s X 3 R l c 3 Q g K D U p L 0 F 1 d G 9 S Z W 1 v d m V k Q 2 9 s d W 1 u c z E u e 0 N v b H V t b j c s N n 0 m c X V v d D s s J n F 1 b 3 Q 7 U 2 V j d G l v b j E v Z X h j Z W x f d G V z d C A o N S k v Q X V 0 b 1 J l b W 9 2 Z W R D b 2 x 1 b W 5 z M S 5 7 Q 2 9 s d W 1 u O C w 3 f S Z x d W 9 0 O y w m c X V v d D t T Z W N 0 a W 9 u M S 9 l e G N l b F 9 0 Z X N 0 I C g 1 K S 9 B d X R v U m V t b 3 Z l Z E N v b H V t b n M x L n t D b 2 x 1 b W 4 5 L D h 9 J n F 1 b 3 Q 7 L C Z x d W 9 0 O 1 N l Y 3 R p b 2 4 x L 2 V 4 Y 2 V s X 3 R l c 3 Q g K D U p L 0 F 1 d G 9 S Z W 1 v d m V k Q 2 9 s d W 1 u c z E u e 0 N v b H V t b j E w L D l 9 J n F 1 b 3 Q 7 L C Z x d W 9 0 O 1 N l Y 3 R p b 2 4 x L 2 V 4 Y 2 V s X 3 R l c 3 Q g K D U p L 0 F 1 d G 9 S Z W 1 v d m V k Q 2 9 s d W 1 u c z E u e 0 N v b H V t b j E x L D E w f S Z x d W 9 0 O y w m c X V v d D t T Z W N 0 a W 9 u M S 9 l e G N l b F 9 0 Z X N 0 I C g 1 K S 9 B d X R v U m V t b 3 Z l Z E N v b H V t b n M x L n t D b 2 x 1 b W 4 x M i w x M X 0 m c X V v d D s s J n F 1 b 3 Q 7 U 2 V j d G l v b j E v Z X h j Z W x f d G V z d C A o N S k v Q X V 0 b 1 J l b W 9 2 Z W R D b 2 x 1 b W 5 z M S 5 7 Q 2 9 s d W 1 u M T M s M T J 9 J n F 1 b 3 Q 7 L C Z x d W 9 0 O 1 N l Y 3 R p b 2 4 x L 2 V 4 Y 2 V s X 3 R l c 3 Q g K D U p L 0 F 1 d G 9 S Z W 1 v d m V k Q 2 9 s d W 1 u c z E u e 0 N v b H V t b j E 0 L D E z f S Z x d W 9 0 O y w m c X V v d D t T Z W N 0 a W 9 u M S 9 l e G N l b F 9 0 Z X N 0 I C g 1 K S 9 B d X R v U m V t b 3 Z l Z E N v b H V t b n M x L n t D b 2 x 1 b W 4 x N S w x N H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J U V E J T h F J U I 4 J U V D J U E 3 J T k x M j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E 1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4 V D A 1 O j U 3 O j E x L j g 5 N z Y x M T J a I i A v P j x F b n R y e S B U e X B l P S J G a W x s Q 2 9 s d W 1 u V H l w Z X M i I F Z h b H V l P S J z Q 1 F v R k J R T U Z C Z 0 1 G Q m d N R k J n T U Y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t j r j s p 5 E y L 0 F 1 d G 9 S Z W 1 v d m V k Q 2 9 s d W 1 u c z E u e 0 N v b H V t b j E s M H 0 m c X V v d D s s J n F 1 b 3 Q 7 U 2 V j d G l v b j E v 7 Y 6 4 7 K e R M i 9 B d X R v U m V t b 3 Z l Z E N v b H V t b n M x L n t D b 2 x 1 b W 4 y L D F 9 J n F 1 b 3 Q 7 L C Z x d W 9 0 O 1 N l Y 3 R p b 2 4 x L + 2 O u O y n k T I v Q X V 0 b 1 J l b W 9 2 Z W R D b 2 x 1 b W 5 z M S 5 7 Q 2 9 s d W 1 u M y w y f S Z x d W 9 0 O y w m c X V v d D t T Z W N 0 a W 9 u M S / t j r j s p 5 E y L 0 F 1 d G 9 S Z W 1 v d m V k Q 2 9 s d W 1 u c z E u e 0 N v b H V t b j Q s M 3 0 m c X V v d D s s J n F 1 b 3 Q 7 U 2 V j d G l v b j E v 7 Y 6 4 7 K e R M i 9 B d X R v U m V t b 3 Z l Z E N v b H V t b n M x L n t D b 2 x 1 b W 4 1 L D R 9 J n F 1 b 3 Q 7 L C Z x d W 9 0 O 1 N l Y 3 R p b 2 4 x L + 2 O u O y n k T I v Q X V 0 b 1 J l b W 9 2 Z W R D b 2 x 1 b W 5 z M S 5 7 Q 2 9 s d W 1 u N i w 1 f S Z x d W 9 0 O y w m c X V v d D t T Z W N 0 a W 9 u M S / t j r j s p 5 E y L 0 F 1 d G 9 S Z W 1 v d m V k Q 2 9 s d W 1 u c z E u e 0 N v b H V t b j c s N n 0 m c X V v d D s s J n F 1 b 3 Q 7 U 2 V j d G l v b j E v 7 Y 6 4 7 K e R M i 9 B d X R v U m V t b 3 Z l Z E N v b H V t b n M x L n t D b 2 x 1 b W 4 4 L D d 9 J n F 1 b 3 Q 7 L C Z x d W 9 0 O 1 N l Y 3 R p b 2 4 x L + 2 O u O y n k T I v Q X V 0 b 1 J l b W 9 2 Z W R D b 2 x 1 b W 5 z M S 5 7 Q 2 9 s d W 1 u O S w 4 f S Z x d W 9 0 O y w m c X V v d D t T Z W N 0 a W 9 u M S / t j r j s p 5 E y L 0 F 1 d G 9 S Z W 1 v d m V k Q 2 9 s d W 1 u c z E u e 0 N v b H V t b j E w L D l 9 J n F 1 b 3 Q 7 L C Z x d W 9 0 O 1 N l Y 3 R p b 2 4 x L + 2 O u O y n k T I v Q X V 0 b 1 J l b W 9 2 Z W R D b 2 x 1 b W 5 z M S 5 7 Q 2 9 s d W 1 u M T E s M T B 9 J n F 1 b 3 Q 7 L C Z x d W 9 0 O 1 N l Y 3 R p b 2 4 x L + 2 O u O y n k T I v Q X V 0 b 1 J l b W 9 2 Z W R D b 2 x 1 b W 5 z M S 5 7 Q 2 9 s d W 1 u M T I s M T F 9 J n F 1 b 3 Q 7 L C Z x d W 9 0 O 1 N l Y 3 R p b 2 4 x L + 2 O u O y n k T I v Q X V 0 b 1 J l b W 9 2 Z W R D b 2 x 1 b W 5 z M S 5 7 Q 2 9 s d W 1 u M T M s M T J 9 J n F 1 b 3 Q 7 L C Z x d W 9 0 O 1 N l Y 3 R p b 2 4 x L + 2 O u O y n k T I v Q X V 0 b 1 J l b W 9 2 Z W R D b 2 x 1 b W 5 z M S 5 7 Q 2 9 s d W 1 u M T Q s M T N 9 J n F 1 b 3 Q 7 L C Z x d W 9 0 O 1 N l Y 3 R p b 2 4 x L + 2 O u O y n k T I v Q X V 0 b 1 J l b W 9 2 Z W R D b 2 x 1 b W 5 z M S 5 7 Q 2 9 s d W 1 u M T U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/ t j r j s p 5 E y L 0 F 1 d G 9 S Z W 1 v d m V k Q 2 9 s d W 1 u c z E u e 0 N v b H V t b j E s M H 0 m c X V v d D s s J n F 1 b 3 Q 7 U 2 V j d G l v b j E v 7 Y 6 4 7 K e R M i 9 B d X R v U m V t b 3 Z l Z E N v b H V t b n M x L n t D b 2 x 1 b W 4 y L D F 9 J n F 1 b 3 Q 7 L C Z x d W 9 0 O 1 N l Y 3 R p b 2 4 x L + 2 O u O y n k T I v Q X V 0 b 1 J l b W 9 2 Z W R D b 2 x 1 b W 5 z M S 5 7 Q 2 9 s d W 1 u M y w y f S Z x d W 9 0 O y w m c X V v d D t T Z W N 0 a W 9 u M S / t j r j s p 5 E y L 0 F 1 d G 9 S Z W 1 v d m V k Q 2 9 s d W 1 u c z E u e 0 N v b H V t b j Q s M 3 0 m c X V v d D s s J n F 1 b 3 Q 7 U 2 V j d G l v b j E v 7 Y 6 4 7 K e R M i 9 B d X R v U m V t b 3 Z l Z E N v b H V t b n M x L n t D b 2 x 1 b W 4 1 L D R 9 J n F 1 b 3 Q 7 L C Z x d W 9 0 O 1 N l Y 3 R p b 2 4 x L + 2 O u O y n k T I v Q X V 0 b 1 J l b W 9 2 Z W R D b 2 x 1 b W 5 z M S 5 7 Q 2 9 s d W 1 u N i w 1 f S Z x d W 9 0 O y w m c X V v d D t T Z W N 0 a W 9 u M S / t j r j s p 5 E y L 0 F 1 d G 9 S Z W 1 v d m V k Q 2 9 s d W 1 u c z E u e 0 N v b H V t b j c s N n 0 m c X V v d D s s J n F 1 b 3 Q 7 U 2 V j d G l v b j E v 7 Y 6 4 7 K e R M i 9 B d X R v U m V t b 3 Z l Z E N v b H V t b n M x L n t D b 2 x 1 b W 4 4 L D d 9 J n F 1 b 3 Q 7 L C Z x d W 9 0 O 1 N l Y 3 R p b 2 4 x L + 2 O u O y n k T I v Q X V 0 b 1 J l b W 9 2 Z W R D b 2 x 1 b W 5 z M S 5 7 Q 2 9 s d W 1 u O S w 4 f S Z x d W 9 0 O y w m c X V v d D t T Z W N 0 a W 9 u M S / t j r j s p 5 E y L 0 F 1 d G 9 S Z W 1 v d m V k Q 2 9 s d W 1 u c z E u e 0 N v b H V t b j E w L D l 9 J n F 1 b 3 Q 7 L C Z x d W 9 0 O 1 N l Y 3 R p b 2 4 x L + 2 O u O y n k T I v Q X V 0 b 1 J l b W 9 2 Z W R D b 2 x 1 b W 5 z M S 5 7 Q 2 9 s d W 1 u M T E s M T B 9 J n F 1 b 3 Q 7 L C Z x d W 9 0 O 1 N l Y 3 R p b 2 4 x L + 2 O u O y n k T I v Q X V 0 b 1 J l b W 9 2 Z W R D b 2 x 1 b W 5 z M S 5 7 Q 2 9 s d W 1 u M T I s M T F 9 J n F 1 b 3 Q 7 L C Z x d W 9 0 O 1 N l Y 3 R p b 2 4 x L + 2 O u O y n k T I v Q X V 0 b 1 J l b W 9 2 Z W R D b 2 x 1 b W 5 z M S 5 7 Q 2 9 s d W 1 u M T M s M T J 9 J n F 1 b 3 Q 7 L C Z x d W 9 0 O 1 N l Y 3 R p b 2 4 x L + 2 O u O y n k T I v Q X V 0 b 1 J l b W 9 2 Z W R D b 2 x 1 b W 5 z M S 5 7 Q 2 9 s d W 1 u M T Q s M T N 9 J n F 1 b 3 Q 7 L C Z x d W 9 0 O 1 N l Y 3 R p b 2 4 x L + 2 O u O y n k T I v Q X V 0 b 1 J l b W 9 2 Z W R D b 2 x 1 b W 5 z M S 5 7 Q 2 9 s d W 1 u M T U s M T R 9 J n F 1 b 3 Q 7 X S w m c X V v d D t S Z W x h d G l v b n N o a X B J b m Z v J n F 1 b 3 Q 7 O l t d f S I g L z 4 8 R W 5 0 c n k g V H l w Z T 0 i U m V z d W x 0 V H l w Z S I g V m F s d W U 9 I n N F e G N l c H R p b 2 4 i I C 8 + P E V u d H J 5 I F R 5 c G U 9 I k Z p b G x P Y m p l Y 3 R U e X B l I i B W Y W x 1 Z T 0 i c 0 N v b m 5 l Y 3 R p b 2 5 P b m x 5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y V F R C U 4 R S V C O C V F Q y V B N y U 5 M T I l M j A o M i k 8 L 0 l 0 Z W 1 Q Y X R o P j w v S X R l b U x v Y 2 F 0 a W 9 u P j x T d G F i b G V F b n R y a W V z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Z p b G x D b 3 V u d C I g V m F s d W U 9 I m w x N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C 0 y O F Q w N j o w M D o y O C 4 y O D U 0 M D c 0 W i I g L z 4 8 R W 5 0 c n k g V H l w Z T 0 i R m l s b E N v b H V t b l R 5 c G V z I i B W Y W x 1 Z T 0 i c 0 J 3 V U Z B d 1 V H Q X d V R 0 F 3 V U d B d 1 U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7 Y 6 4 7 K e R M i A o M i k v Q X V 0 b 1 J l b W 9 2 Z W R D b 2 x 1 b W 5 z M S 5 7 Q 2 9 s d W 1 u M S w w f S Z x d W 9 0 O y w m c X V v d D t T Z W N 0 a W 9 u M S / t j r j s p 5 E y I C g y K S 9 B d X R v U m V t b 3 Z l Z E N v b H V t b n M x L n t D b 2 x 1 b W 4 y L D F 9 J n F 1 b 3 Q 7 L C Z x d W 9 0 O 1 N l Y 3 R p b 2 4 x L + 2 O u O y n k T I g K D I p L 0 F 1 d G 9 S Z W 1 v d m V k Q 2 9 s d W 1 u c z E u e 0 N v b H V t b j M s M n 0 m c X V v d D s s J n F 1 b 3 Q 7 U 2 V j d G l v b j E v 7 Y 6 4 7 K e R M i A o M i k v Q X V 0 b 1 J l b W 9 2 Z W R D b 2 x 1 b W 5 z M S 5 7 Q 2 9 s d W 1 u N C w z f S Z x d W 9 0 O y w m c X V v d D t T Z W N 0 a W 9 u M S / t j r j s p 5 E y I C g y K S 9 B d X R v U m V t b 3 Z l Z E N v b H V t b n M x L n t D b 2 x 1 b W 4 1 L D R 9 J n F 1 b 3 Q 7 L C Z x d W 9 0 O 1 N l Y 3 R p b 2 4 x L + 2 O u O y n k T I g K D I p L 0 F 1 d G 9 S Z W 1 v d m V k Q 2 9 s d W 1 u c z E u e 0 N v b H V t b j Y s N X 0 m c X V v d D s s J n F 1 b 3 Q 7 U 2 V j d G l v b j E v 7 Y 6 4 7 K e R M i A o M i k v Q X V 0 b 1 J l b W 9 2 Z W R D b 2 x 1 b W 5 z M S 5 7 Q 2 9 s d W 1 u N y w 2 f S Z x d W 9 0 O y w m c X V v d D t T Z W N 0 a W 9 u M S / t j r j s p 5 E y I C g y K S 9 B d X R v U m V t b 3 Z l Z E N v b H V t b n M x L n t D b 2 x 1 b W 4 4 L D d 9 J n F 1 b 3 Q 7 L C Z x d W 9 0 O 1 N l Y 3 R p b 2 4 x L + 2 O u O y n k T I g K D I p L 0 F 1 d G 9 S Z W 1 v d m V k Q 2 9 s d W 1 u c z E u e 0 N v b H V t b j k s O H 0 m c X V v d D s s J n F 1 b 3 Q 7 U 2 V j d G l v b j E v 7 Y 6 4 7 K e R M i A o M i k v Q X V 0 b 1 J l b W 9 2 Z W R D b 2 x 1 b W 5 z M S 5 7 Q 2 9 s d W 1 u M T A s O X 0 m c X V v d D s s J n F 1 b 3 Q 7 U 2 V j d G l v b j E v 7 Y 6 4 7 K e R M i A o M i k v Q X V 0 b 1 J l b W 9 2 Z W R D b 2 x 1 b W 5 z M S 5 7 Q 2 9 s d W 1 u M T E s M T B 9 J n F 1 b 3 Q 7 L C Z x d W 9 0 O 1 N l Y 3 R p b 2 4 x L + 2 O u O y n k T I g K D I p L 0 F 1 d G 9 S Z W 1 v d m V k Q 2 9 s d W 1 u c z E u e 0 N v b H V t b j E y L D E x f S Z x d W 9 0 O y w m c X V v d D t T Z W N 0 a W 9 u M S / t j r j s p 5 E y I C g y K S 9 B d X R v U m V t b 3 Z l Z E N v b H V t b n M x L n t D b 2 x 1 b W 4 x M y w x M n 0 m c X V v d D s s J n F 1 b 3 Q 7 U 2 V j d G l v b j E v 7 Y 6 4 7 K e R M i A o M i k v Q X V 0 b 1 J l b W 9 2 Z W R D b 2 x 1 b W 5 z M S 5 7 Q 2 9 s d W 1 u M T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/ t j r j s p 5 E y I C g y K S 9 B d X R v U m V t b 3 Z l Z E N v b H V t b n M x L n t D b 2 x 1 b W 4 x L D B 9 J n F 1 b 3 Q 7 L C Z x d W 9 0 O 1 N l Y 3 R p b 2 4 x L + 2 O u O y n k T I g K D I p L 0 F 1 d G 9 S Z W 1 v d m V k Q 2 9 s d W 1 u c z E u e 0 N v b H V t b j I s M X 0 m c X V v d D s s J n F 1 b 3 Q 7 U 2 V j d G l v b j E v 7 Y 6 4 7 K e R M i A o M i k v Q X V 0 b 1 J l b W 9 2 Z W R D b 2 x 1 b W 5 z M S 5 7 Q 2 9 s d W 1 u M y w y f S Z x d W 9 0 O y w m c X V v d D t T Z W N 0 a W 9 u M S / t j r j s p 5 E y I C g y K S 9 B d X R v U m V t b 3 Z l Z E N v b H V t b n M x L n t D b 2 x 1 b W 4 0 L D N 9 J n F 1 b 3 Q 7 L C Z x d W 9 0 O 1 N l Y 3 R p b 2 4 x L + 2 O u O y n k T I g K D I p L 0 F 1 d G 9 S Z W 1 v d m V k Q 2 9 s d W 1 u c z E u e 0 N v b H V t b j U s N H 0 m c X V v d D s s J n F 1 b 3 Q 7 U 2 V j d G l v b j E v 7 Y 6 4 7 K e R M i A o M i k v Q X V 0 b 1 J l b W 9 2 Z W R D b 2 x 1 b W 5 z M S 5 7 Q 2 9 s d W 1 u N i w 1 f S Z x d W 9 0 O y w m c X V v d D t T Z W N 0 a W 9 u M S / t j r j s p 5 E y I C g y K S 9 B d X R v U m V t b 3 Z l Z E N v b H V t b n M x L n t D b 2 x 1 b W 4 3 L D Z 9 J n F 1 b 3 Q 7 L C Z x d W 9 0 O 1 N l Y 3 R p b 2 4 x L + 2 O u O y n k T I g K D I p L 0 F 1 d G 9 S Z W 1 v d m V k Q 2 9 s d W 1 u c z E u e 0 N v b H V t b j g s N 3 0 m c X V v d D s s J n F 1 b 3 Q 7 U 2 V j d G l v b j E v 7 Y 6 4 7 K e R M i A o M i k v Q X V 0 b 1 J l b W 9 2 Z W R D b 2 x 1 b W 5 z M S 5 7 Q 2 9 s d W 1 u O S w 4 f S Z x d W 9 0 O y w m c X V v d D t T Z W N 0 a W 9 u M S / t j r j s p 5 E y I C g y K S 9 B d X R v U m V t b 3 Z l Z E N v b H V t b n M x L n t D b 2 x 1 b W 4 x M C w 5 f S Z x d W 9 0 O y w m c X V v d D t T Z W N 0 a W 9 u M S / t j r j s p 5 E y I C g y K S 9 B d X R v U m V t b 3 Z l Z E N v b H V t b n M x L n t D b 2 x 1 b W 4 x M S w x M H 0 m c X V v d D s s J n F 1 b 3 Q 7 U 2 V j d G l v b j E v 7 Y 6 4 7 K e R M i A o M i k v Q X V 0 b 1 J l b W 9 2 Z W R D b 2 x 1 b W 5 z M S 5 7 Q 2 9 s d W 1 u M T I s M T F 9 J n F 1 b 3 Q 7 L C Z x d W 9 0 O 1 N l Y 3 R p b 2 4 x L + 2 O u O y n k T I g K D I p L 0 F 1 d G 9 S Z W 1 v d m V k Q 2 9 s d W 1 u c z E u e 0 N v b H V t b j E z L D E y f S Z x d W 9 0 O y w m c X V v d D t T Z W N 0 a W 9 u M S / t j r j s p 5 E y I C g y K S 9 B d X R v U m V t b 3 Z l Z E N v b H V t b n M x L n t D b 2 x 1 b W 4 x N C w x M 3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J U V E J T h F J U I 4 J U V D J U E 3 J T k x M z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R m l s b E N v d W 5 0 I i B W Y W x 1 Z T 0 i b D E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0 L T I 4 V D A 2 O j E w O j Q z L j Y x O D c w M z h a I i A v P j x F b n R y e S B U e X B l P S J G a W x s Q 2 9 s d W 1 u V H l w Z X M i I F Z h b H V l P S J z Q n d V R k J R V U Z C U V l E Q X d N R C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T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+ 2 O u O y n k T M v Q X V 0 b 1 J l b W 9 2 Z W R D b 2 x 1 b W 5 z M S 5 7 Q 2 9 s d W 1 u M S w w f S Z x d W 9 0 O y w m c X V v d D t T Z W N 0 a W 9 u M S / t j r j s p 5 E z L 0 F 1 d G 9 S Z W 1 v d m V k Q 2 9 s d W 1 u c z E u e 0 N v b H V t b j I s M X 0 m c X V v d D s s J n F 1 b 3 Q 7 U 2 V j d G l v b j E v 7 Y 6 4 7 K e R M y 9 B d X R v U m V t b 3 Z l Z E N v b H V t b n M x L n t D b 2 x 1 b W 4 z L D J 9 J n F 1 b 3 Q 7 L C Z x d W 9 0 O 1 N l Y 3 R p b 2 4 x L + 2 O u O y n k T M v Q X V 0 b 1 J l b W 9 2 Z W R D b 2 x 1 b W 5 z M S 5 7 Q 2 9 s d W 1 u N C w z f S Z x d W 9 0 O y w m c X V v d D t T Z W N 0 a W 9 u M S / t j r j s p 5 E z L 0 F 1 d G 9 S Z W 1 v d m V k Q 2 9 s d W 1 u c z E u e 0 N v b H V t b j U s N H 0 m c X V v d D s s J n F 1 b 3 Q 7 U 2 V j d G l v b j E v 7 Y 6 4 7 K e R M y 9 B d X R v U m V t b 3 Z l Z E N v b H V t b n M x L n t D b 2 x 1 b W 4 2 L D V 9 J n F 1 b 3 Q 7 L C Z x d W 9 0 O 1 N l Y 3 R p b 2 4 x L + 2 O u O y n k T M v Q X V 0 b 1 J l b W 9 2 Z W R D b 2 x 1 b W 5 z M S 5 7 Q 2 9 s d W 1 u N y w 2 f S Z x d W 9 0 O y w m c X V v d D t T Z W N 0 a W 9 u M S / t j r j s p 5 E z L 0 F 1 d G 9 S Z W 1 v d m V k Q 2 9 s d W 1 u c z E u e 0 N v b H V t b j g s N 3 0 m c X V v d D s s J n F 1 b 3 Q 7 U 2 V j d G l v b j E v 7 Y 6 4 7 K e R M y 9 B d X R v U m V t b 3 Z l Z E N v b H V t b n M x L n t D b 2 x 1 b W 4 5 L D h 9 J n F 1 b 3 Q 7 L C Z x d W 9 0 O 1 N l Y 3 R p b 2 4 x L + 2 O u O y n k T M v Q X V 0 b 1 J l b W 9 2 Z W R D b 2 x 1 b W 5 z M S 5 7 Q 2 9 s d W 1 u M T A s O X 0 m c X V v d D s s J n F 1 b 3 Q 7 U 2 V j d G l v b j E v 7 Y 6 4 7 K e R M y 9 B d X R v U m V t b 3 Z l Z E N v b H V t b n M x L n t D b 2 x 1 b W 4 x M S w x M H 0 m c X V v d D s s J n F 1 b 3 Q 7 U 2 V j d G l v b j E v 7 Y 6 4 7 K e R M y 9 B d X R v U m V t b 3 Z l Z E N v b H V t b n M x L n t D b 2 x 1 b W 4 x M i w x M X 0 m c X V v d D t d L C Z x d W 9 0 O 0 N v b H V t b k N v d W 5 0 J n F 1 b 3 Q 7 O j E y L C Z x d W 9 0 O 0 t l e U N v b H V t b k 5 h b W V z J n F 1 b 3 Q 7 O l t d L C Z x d W 9 0 O 0 N v b H V t b k l k Z W 5 0 a X R p Z X M m c X V v d D s 6 W y Z x d W 9 0 O 1 N l Y 3 R p b 2 4 x L + 2 O u O y n k T M v Q X V 0 b 1 J l b W 9 2 Z W R D b 2 x 1 b W 5 z M S 5 7 Q 2 9 s d W 1 u M S w w f S Z x d W 9 0 O y w m c X V v d D t T Z W N 0 a W 9 u M S / t j r j s p 5 E z L 0 F 1 d G 9 S Z W 1 v d m V k Q 2 9 s d W 1 u c z E u e 0 N v b H V t b j I s M X 0 m c X V v d D s s J n F 1 b 3 Q 7 U 2 V j d G l v b j E v 7 Y 6 4 7 K e R M y 9 B d X R v U m V t b 3 Z l Z E N v b H V t b n M x L n t D b 2 x 1 b W 4 z L D J 9 J n F 1 b 3 Q 7 L C Z x d W 9 0 O 1 N l Y 3 R p b 2 4 x L + 2 O u O y n k T M v Q X V 0 b 1 J l b W 9 2 Z W R D b 2 x 1 b W 5 z M S 5 7 Q 2 9 s d W 1 u N C w z f S Z x d W 9 0 O y w m c X V v d D t T Z W N 0 a W 9 u M S / t j r j s p 5 E z L 0 F 1 d G 9 S Z W 1 v d m V k Q 2 9 s d W 1 u c z E u e 0 N v b H V t b j U s N H 0 m c X V v d D s s J n F 1 b 3 Q 7 U 2 V j d G l v b j E v 7 Y 6 4 7 K e R M y 9 B d X R v U m V t b 3 Z l Z E N v b H V t b n M x L n t D b 2 x 1 b W 4 2 L D V 9 J n F 1 b 3 Q 7 L C Z x d W 9 0 O 1 N l Y 3 R p b 2 4 x L + 2 O u O y n k T M v Q X V 0 b 1 J l b W 9 2 Z W R D b 2 x 1 b W 5 z M S 5 7 Q 2 9 s d W 1 u N y w 2 f S Z x d W 9 0 O y w m c X V v d D t T Z W N 0 a W 9 u M S / t j r j s p 5 E z L 0 F 1 d G 9 S Z W 1 v d m V k Q 2 9 s d W 1 u c z E u e 0 N v b H V t b j g s N 3 0 m c X V v d D s s J n F 1 b 3 Q 7 U 2 V j d G l v b j E v 7 Y 6 4 7 K e R M y 9 B d X R v U m V t b 3 Z l Z E N v b H V t b n M x L n t D b 2 x 1 b W 4 5 L D h 9 J n F 1 b 3 Q 7 L C Z x d W 9 0 O 1 N l Y 3 R p b 2 4 x L + 2 O u O y n k T M v Q X V 0 b 1 J l b W 9 2 Z W R D b 2 x 1 b W 5 z M S 5 7 Q 2 9 s d W 1 u M T A s O X 0 m c X V v d D s s J n F 1 b 3 Q 7 U 2 V j d G l v b j E v 7 Y 6 4 7 K e R M y 9 B d X R v U m V t b 3 Z l Z E N v b H V t b n M x L n t D b 2 x 1 b W 4 x M S w x M H 0 m c X V v d D s s J n F 1 b 3 Q 7 U 2 V j d G l v b j E v 7 Y 6 4 7 K e R M y 9 B d X R v U m V t b 3 Z l Z E N v b H V t b n M x L n t D b 2 x 1 b W 4 x M i w x M X 0 m c X V v d D t d L C Z x d W 9 0 O 1 J l b G F 0 a W 9 u c 2 h p c E l u Z m 8 m c X V v d D s 6 W 1 1 9 I i A v P j x F b n R y e S B U e X B l P S J S Z X N 1 b H R U e X B l I i B W Y W x 1 Z T 0 i c 0 V 4 Y 2 V w d G l v b i I g L z 4 8 R W 5 0 c n k g V H l w Z T 0 i R m l s b E 9 i a m V j d F R 5 c G U i I F Z h b H V l P S J z Q 2 9 u b m V j d G l v b k 9 u b H k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X h j Z W x f d G V z d C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e G N l b F 9 0 Z X N 0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4 Y 2 V s X 3 R l c 3 Q l M j A o M i k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h j Z W x f d G V z d C U y M C g y K S 8 l R U I l Q j M l O D A l R U E l Q j I l Q k Q l R U I l O T A l O U M l M j A l R U M l O U M l Q T A l R U Q l O T g l O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e G N l b F 9 0 Z X N 0 J T I w K D M p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4 Y 2 V s X 3 R l c 3 Q l M j A o M y k v J U V C J U I z J T g w J U V B J U I y J U J E J U V C J T k w J T l D J T I w J U V D J T l D J U E w J U V E J T k 4 J T k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h j Z W x f d G V z d C U y M C g 0 K S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e G N l b F 9 0 Z X N 0 J T I w K D Q p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4 Y 2 V s X 3 R l c 3 Q l M j A o N S k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h j Z W x f d G V z d C U y M C g 1 K S 8 l R U I l Q j M l O D A l R U E l Q j I l Q k Q l R U I l O T A l O U M l M j A l R U M l O U M l Q T A l R U Q l O T g l O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Q l O E U l Q j g l R U M l Q T c l O T E y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R C U 4 R S V C O C V F Q y V B N y U 5 M T I v J U V C J U I z J T g w J U V B J U I y J U J E J U V C J T k w J T l D J T I w J U V D J T l D J U E w J U V E J T k 4 J T k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E J T h F J U I 4 J U V D J U E 3 J T k x M i U y M C g y K S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Q l O E U l Q j g l R U M l Q T c l O T E y J T I w K D I p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R C U 4 R S V C O C V F Q y V B N y U 5 M T M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E J T h F J U I 4 J U V D J U E 3 J T k x M y 8 l R U I l Q j M l O D A l R U E l Q j I l Q k Q l R U I l O T A l O U M l M j A l R U M l O U M l Q T A l R U Q l O T g l O T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H V 0 d H k l M j A t J T I w J U V C J U I z J U I 1 J U V D J T g y J U F D J U V C J U I z J U I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T I t M D J U M D Q 6 M T I 6 N D Q u N D k z N z E 2 N F o i I C 8 + P E V u d H J 5 I F R 5 c G U 9 I k Z p b G x D b 2 x 1 b W 5 U e X B l c y I g V m F s d W U 9 I n N D Z 1 l H Q m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H V 0 d H k g L S D r s 7 X s g q z r s 7 g v Q X V 0 b 1 J l b W 9 2 Z W R D b 2 x 1 b W 5 z M S 5 7 Q 2 9 s d W 1 u M S w w f S Z x d W 9 0 O y w m c X V v d D t T Z W N 0 a W 9 u M S 9 w d X R 0 e S A t I O u z t e y C r O u z u C 9 B d X R v U m V t b 3 Z l Z E N v b H V t b n M x L n t D b 2 x 1 b W 4 y L D F 9 J n F 1 b 3 Q 7 L C Z x d W 9 0 O 1 N l Y 3 R p b 2 4 x L 3 B 1 d H R 5 I C 0 g 6 7 O 1 7 I K s 6 7 O 4 L 0 F 1 d G 9 S Z W 1 v d m V k Q 2 9 s d W 1 u c z E u e 0 N v b H V t b j M s M n 0 m c X V v d D s s J n F 1 b 3 Q 7 U 2 V j d G l v b j E v c H V 0 d H k g L S D r s 7 X s g q z r s 7 g v Q X V 0 b 1 J l b W 9 2 Z W R D b 2 x 1 b W 5 z M S 5 7 Q 2 9 s d W 1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w d X R 0 e S A t I O u z t e y C r O u z u C 9 B d X R v U m V t b 3 Z l Z E N v b H V t b n M x L n t D b 2 x 1 b W 4 x L D B 9 J n F 1 b 3 Q 7 L C Z x d W 9 0 O 1 N l Y 3 R p b 2 4 x L 3 B 1 d H R 5 I C 0 g 6 7 O 1 7 I K s 6 7 O 4 L 0 F 1 d G 9 S Z W 1 v d m V k Q 2 9 s d W 1 u c z E u e 0 N v b H V t b j I s M X 0 m c X V v d D s s J n F 1 b 3 Q 7 U 2 V j d G l v b j E v c H V 0 d H k g L S D r s 7 X s g q z r s 7 g v Q X V 0 b 1 J l b W 9 2 Z W R D b 2 x 1 b W 5 z M S 5 7 Q 2 9 s d W 1 u M y w y f S Z x d W 9 0 O y w m c X V v d D t T Z W N 0 a W 9 u M S 9 w d X R 0 e S A t I O u z t e y C r O u z u C 9 B d X R v U m V t b 3 Z l Z E N v b H V t b n M x L n t D b 2 x 1 b W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d X R 0 e S U y M C 0 l M j A l R U I l Q j M l Q j U l R U M l O D I l Q U M l R U I l Q j M l Q j g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V 0 d H k l M j A t J T I w J U V C J U I z J U I 1 J U V D J T g y J U F D J U V C J U I z J U I 4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1 d H R 5 J T I w L S U y M C V F Q i V C M y V C N S V F Q y U 4 M i V B Q y V F Q i V C M y V C O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y L T A y V D A 0 O j E 1 O j I 4 L j Q 2 M D U 4 M z N a I i A v P j x F b n R y e S B U e X B l P S J G a W x s Q 2 9 s d W 1 u V H l w Z X M i I F Z h b H V l P S J z Q 2 d N R k F 3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1 d H R 5 I C 0 g 6 7 O 1 7 I K s 6 7 O 4 I C g y K S 9 B d X R v U m V t b 3 Z l Z E N v b H V t b n M x L n t D b 2 x 1 b W 4 x L D B 9 J n F 1 b 3 Q 7 L C Z x d W 9 0 O 1 N l Y 3 R p b 2 4 x L 3 B 1 d H R 5 I C 0 g 6 7 O 1 7 I K s 6 7 O 4 I C g y K S 9 B d X R v U m V t b 3 Z l Z E N v b H V t b n M x L n t D b 2 x 1 b W 4 y L D F 9 J n F 1 b 3 Q 7 L C Z x d W 9 0 O 1 N l Y 3 R p b 2 4 x L 3 B 1 d H R 5 I C 0 g 6 7 O 1 7 I K s 6 7 O 4 I C g y K S 9 B d X R v U m V t b 3 Z l Z E N v b H V t b n M x L n t D b 2 x 1 b W 4 z L D J 9 J n F 1 b 3 Q 7 L C Z x d W 9 0 O 1 N l Y 3 R p b 2 4 x L 3 B 1 d H R 5 I C 0 g 6 7 O 1 7 I K s 6 7 O 4 I C g y K S 9 B d X R v U m V t b 3 Z l Z E N v b H V t b n M x L n t D b 2 x 1 b W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3 B 1 d H R 5 I C 0 g 6 7 O 1 7 I K s 6 7 O 4 I C g y K S 9 B d X R v U m V t b 3 Z l Z E N v b H V t b n M x L n t D b 2 x 1 b W 4 x L D B 9 J n F 1 b 3 Q 7 L C Z x d W 9 0 O 1 N l Y 3 R p b 2 4 x L 3 B 1 d H R 5 I C 0 g 6 7 O 1 7 I K s 6 7 O 4 I C g y K S 9 B d X R v U m V t b 3 Z l Z E N v b H V t b n M x L n t D b 2 x 1 b W 4 y L D F 9 J n F 1 b 3 Q 7 L C Z x d W 9 0 O 1 N l Y 3 R p b 2 4 x L 3 B 1 d H R 5 I C 0 g 6 7 O 1 7 I K s 6 7 O 4 I C g y K S 9 B d X R v U m V t b 3 Z l Z E N v b H V t b n M x L n t D b 2 x 1 b W 4 z L D J 9 J n F 1 b 3 Q 7 L C Z x d W 9 0 O 1 N l Y 3 R p b 2 4 x L 3 B 1 d H R 5 I C 0 g 6 7 O 1 7 I K s 6 7 O 4 I C g y K S 9 B d X R v U m V t b 3 Z l Z E N v b H V t b n M x L n t D b 2 x 1 b W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d X R 0 e S U y M C 0 l M j A l R U I l Q j M l Q j U l R U M l O D I l Q U M l R U I l Q j M l Q j g l M j A o M i k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V 0 d H k l M j A t J T I w J U V C J U I z J U I 1 J U V D J T g y J U F D J U V C J U I z J U I 4 J T I w K D I p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x J T I w J T I w b W F u d W F s X 3 R l c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M D M 3 N y I g L z 4 8 R W 5 0 c n k g V H l w Z T 0 i R m l s b E V y c m 9 y Q 2 9 k Z S I g V m F s d W U 9 I n N V b m t u b 3 d u I i A v P j x F b n R y e S B U e X B l P S J G a W x s R X J y b 3 J D b 3 V u d C I g V m F s d W U 9 I m w z N D Q 1 I i A v P j x F b n R y e S B U e X B l P S J G a W x s T G F z d F V w Z G F 0 Z W Q i I F Z h b H V l P S J k M j A y M S 0 x M i 0 w M l Q w N T o z N z o 0 O S 4 z N D Q 5 M z M w W i I g L z 4 8 R W 5 0 c n k g V H l w Z T 0 i R m l s b E N v b H V t b l R 5 c G V z I i B W Y W x 1 Z T 0 i c 0 N n T U Z B d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w M S A g b W F u d W F s X 3 R l c 3 Q v Q X V 0 b 1 J l b W 9 2 Z W R D b 2 x 1 b W 5 z M S 5 7 Q 2 9 s d W 1 u M S w w f S Z x d W 9 0 O y w m c X V v d D t T Z W N 0 a W 9 u M S 8 w M S A g b W F u d W F s X 3 R l c 3 Q v Q X V 0 b 1 J l b W 9 2 Z W R D b 2 x 1 b W 5 z M S 5 7 Q 2 9 s d W 1 u M i w x f S Z x d W 9 0 O y w m c X V v d D t T Z W N 0 a W 9 u M S 8 w M S A g b W F u d W F s X 3 R l c 3 Q v Q X V 0 b 1 J l b W 9 2 Z W R D b 2 x 1 b W 5 z M S 5 7 Q 2 9 s d W 1 u M y w y f S Z x d W 9 0 O y w m c X V v d D t T Z W N 0 a W 9 u M S 8 w M S A g b W F u d W F s X 3 R l c 3 Q v Q X V 0 b 1 J l b W 9 2 Z W R D b 2 x 1 b W 5 z M S 5 7 Q 2 9 s d W 1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8 w M S A g b W F u d W F s X 3 R l c 3 Q v Q X V 0 b 1 J l b W 9 2 Z W R D b 2 x 1 b W 5 z M S 5 7 Q 2 9 s d W 1 u M S w w f S Z x d W 9 0 O y w m c X V v d D t T Z W N 0 a W 9 u M S 8 w M S A g b W F u d W F s X 3 R l c 3 Q v Q X V 0 b 1 J l b W 9 2 Z W R D b 2 x 1 b W 5 z M S 5 7 Q 2 9 s d W 1 u M i w x f S Z x d W 9 0 O y w m c X V v d D t T Z W N 0 a W 9 u M S 8 w M S A g b W F u d W F s X 3 R l c 3 Q v Q X V 0 b 1 J l b W 9 2 Z W R D b 2 x 1 b W 5 z M S 5 7 Q 2 9 s d W 1 u M y w y f S Z x d W 9 0 O y w m c X V v d D t T Z W N 0 a W 9 u M S 8 w M S A g b W F u d W F s X 3 R l c 3 Q v Q X V 0 b 1 J l b W 9 2 Z W R D b 2 x 1 b W 5 z M S 5 7 Q 2 9 s d W 1 u N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D E l M j A l M j B t Y W 5 1 Y W x f d G V z d C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w M S U y M C U y M G 1 h b n V h b F 9 0 Z X N 0 L y V F Q i V C M y U 4 M C V F Q S V C M i V C R C V F Q i U 5 M C U 5 Q y U y M C V F Q y U 5 Q y V B M C V F R C U 5 O C U 5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x J T I w J T I w b W F u d W F s X 3 R l c 3 Q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f M D F f X 2 1 h b n V h b F 9 0 Z X N 0 X 1 8 y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4 O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T I t M D J U M D Y 6 N T c 6 N T E u N T I w M z I 1 N F o i I C 8 + P E V u d H J 5 I F R 5 c G U 9 I k Z p b G x D b 2 x 1 b W 5 U e X B l c y I g V m F s d W U 9 I n N D Z 0 1 G Q X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D E g I G 1 h b n V h b F 9 0 Z X N 0 I C g y K S 9 B d X R v U m V t b 3 Z l Z E N v b H V t b n M x L n t D b 2 x 1 b W 4 x L D B 9 J n F 1 b 3 Q 7 L C Z x d W 9 0 O 1 N l Y 3 R p b 2 4 x L z A x I C B t Y W 5 1 Y W x f d G V z d C A o M i k v Q X V 0 b 1 J l b W 9 2 Z W R D b 2 x 1 b W 5 z M S 5 7 Q 2 9 s d W 1 u M i w x f S Z x d W 9 0 O y w m c X V v d D t T Z W N 0 a W 9 u M S 8 w M S A g b W F u d W F s X 3 R l c 3 Q g K D I p L 0 F 1 d G 9 S Z W 1 v d m V k Q 2 9 s d W 1 u c z E u e 0 N v b H V t b j M s M n 0 m c X V v d D s s J n F 1 b 3 Q 7 U 2 V j d G l v b j E v M D E g I G 1 h b n V h b F 9 0 Z X N 0 I C g y K S 9 B d X R v U m V t b 3 Z l Z E N v b H V t b n M x L n t D b 2 x 1 b W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z A x I C B t Y W 5 1 Y W x f d G V z d C A o M i k v Q X V 0 b 1 J l b W 9 2 Z W R D b 2 x 1 b W 5 z M S 5 7 Q 2 9 s d W 1 u M S w w f S Z x d W 9 0 O y w m c X V v d D t T Z W N 0 a W 9 u M S 8 w M S A g b W F u d W F s X 3 R l c 3 Q g K D I p L 0 F 1 d G 9 S Z W 1 v d m V k Q 2 9 s d W 1 u c z E u e 0 N v b H V t b j I s M X 0 m c X V v d D s s J n F 1 b 3 Q 7 U 2 V j d G l v b j E v M D E g I G 1 h b n V h b F 9 0 Z X N 0 I C g y K S 9 B d X R v U m V t b 3 Z l Z E N v b H V t b n M x L n t D b 2 x 1 b W 4 z L D J 9 J n F 1 b 3 Q 7 L C Z x d W 9 0 O 1 N l Y 3 R p b 2 4 x L z A x I C B t Y W 5 1 Y W x f d G V z d C A o M i k v Q X V 0 b 1 J l b W 9 2 Z W R D b 2 x 1 b W 5 z M S 5 7 Q 2 9 s d W 1 u N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D E l M j A l M j B t Y W 5 1 Y W x f d G V z d C U y M C g y K S 8 l R U M l O U I l O T A l R U I l Q j M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w M S U y M C U y M G 1 h b n V h b F 9 0 Z X N 0 J T I w K D I p L y V F Q i V C M y U 4 M C V F Q S V C M i V C R C V F Q i U 5 M C U 5 Q y U y M C V F Q y U 5 Q y V B M C V F R C U 5 O C U 5 N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v N e f N 5 o W 9 R q B S c D c o q S 0 I A A A A A A I A A A A A A B B m A A A A A Q A A I A A A A K 3 c 0 5 4 s M a 0 H t R t k L b F O g v v G e k U a o 3 B s 6 f e i u l U f 5 b H 0 A A A A A A 6 A A A A A A g A A I A A A A D D a r d 1 9 O q Y m c E V l 5 I Y a G e x y W d 8 6 Y e 2 M y N 1 r m 1 P p 0 + 8 S U A A A A H M O y 7 W K e F o 8 j u s 9 R J y H A s P T A k h b 0 p q o u 4 8 a s v B e Z E O V v u 1 n x r m q R T S B N A c u 3 M a 5 8 n Q f z 6 D O H e B R 6 a K 5 h 6 u O d N 5 o M 3 w 2 5 V i J 3 r l p S J s J U Q L / Q A A A A F A G M G U j h P K X B 8 p j y h v a F V b y c L O f N O C g 1 + G G 5 y B n 4 5 0 E e B O I + 3 f Z X 3 H k S g O J H J j u N 7 w C 2 i W p b s E 1 + Z B / w D u 5 G h U = < / D a t a M a s h u p > 
</file>

<file path=customXml/itemProps1.xml><?xml version="1.0" encoding="utf-8"?>
<ds:datastoreItem xmlns:ds="http://schemas.openxmlformats.org/officeDocument/2006/customXml" ds:itemID="{278FC79E-0098-45F2-A637-293E78A5F0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32</vt:i4>
      </vt:variant>
    </vt:vector>
  </HeadingPairs>
  <TitlesOfParts>
    <vt:vector size="32" baseType="lpstr">
      <vt:lpstr>98)Rev0.2보드시험현황</vt:lpstr>
      <vt:lpstr>99)Rev0.2 HW수정사항</vt:lpstr>
      <vt:lpstr>0) Psi-1000_spec</vt:lpstr>
      <vt:lpstr>1-1) block diagram</vt:lpstr>
      <vt:lpstr>1-2) SW작업방법</vt:lpstr>
      <vt:lpstr>1-3) IAP</vt:lpstr>
      <vt:lpstr>1-4) Parm</vt:lpstr>
      <vt:lpstr>1-5) 동아대 PID parm</vt:lpstr>
      <vt:lpstr>1-6) Auto-tune</vt:lpstr>
      <vt:lpstr>1-6) Fault debugging</vt:lpstr>
      <vt:lpstr>2-1) GPIO</vt:lpstr>
      <vt:lpstr>2-2) Timer</vt:lpstr>
      <vt:lpstr>2-3) LED</vt:lpstr>
      <vt:lpstr>3) SW scheduling</vt:lpstr>
      <vt:lpstr>4) Calibration</vt:lpstr>
      <vt:lpstr>5-1) SPI(ADC_DAC)</vt:lpstr>
      <vt:lpstr>5-2) gauge</vt:lpstr>
      <vt:lpstr>5-3) I2C_MCP3427</vt:lpstr>
      <vt:lpstr>5-4) DAC output</vt:lpstr>
      <vt:lpstr>6) UART</vt:lpstr>
      <vt:lpstr>7-1) RTD</vt:lpstr>
      <vt:lpstr>7-2) TC</vt:lpstr>
      <vt:lpstr>8) moving_avg</vt:lpstr>
      <vt:lpstr>9) Ethernet</vt:lpstr>
      <vt:lpstr>10-1) PID</vt:lpstr>
      <vt:lpstr>10-2) Heater_PID</vt:lpstr>
      <vt:lpstr>10-3) heater_test</vt:lpstr>
      <vt:lpstr>10-4) manual_test</vt:lpstr>
      <vt:lpstr>11) ALD_PID</vt:lpstr>
      <vt:lpstr>12) Isolation</vt:lpstr>
      <vt:lpstr>13) watchdog</vt:lpstr>
      <vt:lpstr>14) SSCG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이동철</dc:creator>
  <cp:lastModifiedBy>atik</cp:lastModifiedBy>
  <cp:lastPrinted>2021-08-25T04:27:59Z</cp:lastPrinted>
  <dcterms:created xsi:type="dcterms:W3CDTF">2017-08-27T23:12:48Z</dcterms:created>
  <dcterms:modified xsi:type="dcterms:W3CDTF">2022-03-15T23:11:57Z</dcterms:modified>
</cp:coreProperties>
</file>